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54gey\Downloads\WinterTri\"/>
    </mc:Choice>
  </mc:AlternateContent>
  <xr:revisionPtr revIDLastSave="0" documentId="8_{F5DC1320-C54B-4FF3-8629-7FED5D896B2C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chüler B C D" sheetId="1" r:id="rId1"/>
    <sheet name="JugB SchA" sheetId="2" r:id="rId2"/>
    <sheet name="JugA_Junioren" sheetId="3" r:id="rId3"/>
    <sheet name="Erwachsene" sheetId="5" r:id="rId4"/>
    <sheet name="Tabelle1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" i="3" l="1"/>
  <c r="U7" i="3"/>
  <c r="U5" i="3"/>
  <c r="R5" i="3"/>
  <c r="R6" i="3"/>
  <c r="R7" i="3"/>
  <c r="M5" i="3"/>
  <c r="M6" i="3"/>
  <c r="L6" i="3"/>
  <c r="O6" i="3"/>
  <c r="M7" i="3"/>
  <c r="L7" i="3"/>
  <c r="O7" i="3"/>
  <c r="L5" i="3"/>
  <c r="O5" i="3"/>
  <c r="H3" i="1"/>
  <c r="J5" i="1"/>
  <c r="E8" i="5"/>
  <c r="M8" i="5"/>
  <c r="N8" i="5"/>
  <c r="R8" i="5"/>
  <c r="S8" i="5"/>
  <c r="T8" i="5"/>
  <c r="L5" i="1"/>
  <c r="L5" i="2"/>
  <c r="O5" i="2"/>
  <c r="K5" i="2"/>
  <c r="M5" i="2"/>
  <c r="P5" i="2"/>
  <c r="M5" i="1"/>
</calcChain>
</file>

<file path=xl/sharedStrings.xml><?xml version="1.0" encoding="utf-8"?>
<sst xmlns="http://schemas.openxmlformats.org/spreadsheetml/2006/main" count="111" uniqueCount="54">
  <si>
    <t>Startbox</t>
  </si>
  <si>
    <t>Name</t>
  </si>
  <si>
    <t>Vorname</t>
  </si>
  <si>
    <t>Geburstjahr</t>
  </si>
  <si>
    <t>Alter</t>
  </si>
  <si>
    <t>Startnummer</t>
  </si>
  <si>
    <t>Startzeit</t>
  </si>
  <si>
    <t>Rad In</t>
  </si>
  <si>
    <t>Ziel</t>
  </si>
  <si>
    <t>Gesamtzeit</t>
  </si>
  <si>
    <t>Schüler B/C/D</t>
  </si>
  <si>
    <t>Uhrzeit Start</t>
  </si>
  <si>
    <t>Radzeit (3,15km)</t>
  </si>
  <si>
    <t>Laufzeit (1,1km)</t>
  </si>
  <si>
    <t>Jugend B Schüler A</t>
  </si>
  <si>
    <t>Radzeit (9,45km)</t>
  </si>
  <si>
    <t>Radzeit (6,3km)</t>
  </si>
  <si>
    <t>Müller</t>
  </si>
  <si>
    <t>Konstantin</t>
  </si>
  <si>
    <t>Rad 1. Runde</t>
  </si>
  <si>
    <t>Rad 2. Runde</t>
  </si>
  <si>
    <t>Rad 3. Runde</t>
  </si>
  <si>
    <t>Lauf 1.Runde</t>
  </si>
  <si>
    <t>Lauf 2. Runde</t>
  </si>
  <si>
    <t>Lechner</t>
  </si>
  <si>
    <t>Rad Runde 1</t>
  </si>
  <si>
    <t>Rad Runde 2</t>
  </si>
  <si>
    <t>Radzeit Runde 1</t>
  </si>
  <si>
    <t>Radzeit Runde 2</t>
  </si>
  <si>
    <t>Radzeit Runde 3</t>
  </si>
  <si>
    <t>Schüler A</t>
  </si>
  <si>
    <t>Platz AK</t>
  </si>
  <si>
    <t>Schwimmzeit (400m)</t>
  </si>
  <si>
    <t>Schwimmzeit (200m)</t>
  </si>
  <si>
    <t>Schwimmzeit (100m)</t>
  </si>
  <si>
    <t>Erwachsene</t>
  </si>
  <si>
    <t>Laufzeit Runde 1</t>
  </si>
  <si>
    <t>Laufzeit Runde 2</t>
  </si>
  <si>
    <t xml:space="preserve">Rad Runde 1 </t>
  </si>
  <si>
    <t xml:space="preserve">Lauf Runde 1 </t>
  </si>
  <si>
    <t>Lauf Runde 1</t>
  </si>
  <si>
    <t>Laufzeit (2,6km)</t>
  </si>
  <si>
    <t>Laufzeit (1,3km)</t>
  </si>
  <si>
    <t>Startzeit:</t>
  </si>
  <si>
    <t>Jugend A/Junioren</t>
  </si>
  <si>
    <t>Matiu</t>
  </si>
  <si>
    <t>1.</t>
  </si>
  <si>
    <t>1. Wintertriathlon am 14.12.2024</t>
  </si>
  <si>
    <t>Kathi</t>
  </si>
  <si>
    <t>Johanna</t>
  </si>
  <si>
    <t>Lisanne</t>
  </si>
  <si>
    <t>Radzeit (6,6km)</t>
  </si>
  <si>
    <t>2.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</si>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</sst>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scheme val="minor"/>
    </font>
    <font>
      <sz val="12"/>
      <color theme="1"/>
      <name val="Arial Narrow"/>
    </font>
    <font>
      <b/>
      <sz val="12"/>
      <color theme="1"/>
      <name val="Arial Narrow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</font>
    <font>
      <b/>
      <sz val="11"/>
      <color theme="0"/>
      <name val="Arial Narrow"/>
      <family val="2"/>
    </font>
    <font>
      <b/>
      <sz val="16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theme="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1" fontId="3" fillId="0" borderId="0" xfId="0" applyNumberFormat="1" applyFont="1"/>
    <xf numFmtId="21" fontId="3" fillId="0" borderId="0" xfId="0" applyNumberFormat="1" applyFont="1"/>
    <xf numFmtId="21" fontId="3" fillId="0" borderId="1" xfId="0" applyNumberFormat="1" applyFont="1" applyBorder="1" applyProtection="1">
      <protection locked="0"/>
    </xf>
    <xf numFmtId="21" fontId="3" fillId="0" borderId="1" xfId="0" applyNumberFormat="1" applyFont="1" applyBorder="1"/>
    <xf numFmtId="21" fontId="0" fillId="0" borderId="0" xfId="0" applyNumberFormat="1"/>
    <xf numFmtId="21" fontId="2" fillId="0" borderId="0" xfId="0" applyNumberFormat="1" applyFont="1"/>
    <xf numFmtId="21" fontId="0" fillId="2" borderId="0" xfId="0" applyNumberFormat="1" applyFill="1"/>
    <xf numFmtId="0" fontId="0" fillId="2" borderId="0" xfId="0" applyFill="1"/>
    <xf numFmtId="0" fontId="5" fillId="0" borderId="0" xfId="0" applyFont="1"/>
    <xf numFmtId="21" fontId="1" fillId="0" borderId="0" xfId="0" applyNumberFormat="1" applyFont="1"/>
    <xf numFmtId="21" fontId="7" fillId="0" borderId="1" xfId="0" applyNumberFormat="1" applyFont="1" applyBorder="1"/>
    <xf numFmtId="21" fontId="7" fillId="3" borderId="1" xfId="0" applyNumberFormat="1" applyFont="1" applyFill="1" applyBorder="1"/>
    <xf numFmtId="21" fontId="7" fillId="0" borderId="3" xfId="0" applyNumberFormat="1" applyFont="1" applyBorder="1"/>
    <xf numFmtId="49" fontId="7" fillId="0" borderId="4" xfId="0" applyNumberFormat="1" applyFont="1" applyBorder="1"/>
    <xf numFmtId="49" fontId="7" fillId="0" borderId="5" xfId="0" applyNumberFormat="1" applyFont="1" applyBorder="1"/>
    <xf numFmtId="0" fontId="6" fillId="0" borderId="6" xfId="0" applyFont="1" applyBorder="1"/>
    <xf numFmtId="21" fontId="7" fillId="0" borderId="7" xfId="0" applyNumberFormat="1" applyFont="1" applyBorder="1"/>
    <xf numFmtId="21" fontId="7" fillId="0" borderId="8" xfId="0" applyNumberFormat="1" applyFont="1" applyBorder="1"/>
    <xf numFmtId="0" fontId="6" fillId="0" borderId="2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8" fillId="0" borderId="0" xfId="0" applyFont="1"/>
    <xf numFmtId="21" fontId="8" fillId="0" borderId="0" xfId="0" applyNumberFormat="1" applyFont="1"/>
    <xf numFmtId="21" fontId="8" fillId="0" borderId="1" xfId="0" applyNumberFormat="1" applyFont="1" applyBorder="1"/>
    <xf numFmtId="0" fontId="3" fillId="0" borderId="1" xfId="0" applyFont="1" applyBorder="1"/>
    <xf numFmtId="49" fontId="3" fillId="0" borderId="1" xfId="0" applyNumberFormat="1" applyFont="1" applyBorder="1"/>
    <xf numFmtId="1" fontId="3" fillId="0" borderId="1" xfId="0" applyNumberFormat="1" applyFont="1" applyBorder="1"/>
    <xf numFmtId="0" fontId="8" fillId="0" borderId="1" xfId="0" applyFont="1" applyBorder="1"/>
    <xf numFmtId="49" fontId="8" fillId="0" borderId="1" xfId="0" applyNumberFormat="1" applyFont="1" applyBorder="1"/>
    <xf numFmtId="1" fontId="8" fillId="0" borderId="1" xfId="0" applyNumberFormat="1" applyFont="1" applyBorder="1"/>
    <xf numFmtId="0" fontId="10" fillId="0" borderId="12" xfId="0" applyFont="1" applyBorder="1"/>
    <xf numFmtId="49" fontId="10" fillId="0" borderId="12" xfId="0" applyNumberFormat="1" applyFont="1" applyBorder="1" applyProtection="1">
      <protection locked="0"/>
    </xf>
    <xf numFmtId="1" fontId="10" fillId="0" borderId="12" xfId="0" applyNumberFormat="1" applyFont="1" applyBorder="1" applyProtection="1">
      <protection locked="0"/>
    </xf>
    <xf numFmtId="1" fontId="10" fillId="0" borderId="12" xfId="0" applyNumberFormat="1" applyFont="1" applyBorder="1"/>
    <xf numFmtId="1" fontId="3" fillId="0" borderId="12" xfId="0" applyNumberFormat="1" applyFont="1" applyBorder="1" applyProtection="1">
      <protection locked="0"/>
    </xf>
    <xf numFmtId="1" fontId="3" fillId="0" borderId="1" xfId="0" applyNumberFormat="1" applyFont="1" applyBorder="1" applyProtection="1">
      <protection locked="0"/>
    </xf>
    <xf numFmtId="0" fontId="11" fillId="0" borderId="1" xfId="0" applyFont="1" applyBorder="1"/>
    <xf numFmtId="49" fontId="11" fillId="0" borderId="1" xfId="0" applyNumberFormat="1" applyFont="1" applyBorder="1" applyProtection="1">
      <protection locked="0"/>
    </xf>
    <xf numFmtId="1" fontId="11" fillId="0" borderId="1" xfId="0" applyNumberFormat="1" applyFont="1" applyBorder="1" applyProtection="1">
      <protection locked="0"/>
    </xf>
    <xf numFmtId="1" fontId="11" fillId="0" borderId="1" xfId="0" applyNumberFormat="1" applyFont="1" applyBorder="1"/>
    <xf numFmtId="21" fontId="11" fillId="0" borderId="1" xfId="0" applyNumberFormat="1" applyFont="1" applyBorder="1"/>
    <xf numFmtId="21" fontId="12" fillId="0" borderId="1" xfId="0" applyNumberFormat="1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0" fontId="12" fillId="0" borderId="0" xfId="0" applyFont="1"/>
    <xf numFmtId="0" fontId="12" fillId="0" borderId="1" xfId="0" applyFont="1" applyBorder="1"/>
    <xf numFmtId="49" fontId="12" fillId="0" borderId="1" xfId="0" applyNumberFormat="1" applyFont="1" applyBorder="1"/>
    <xf numFmtId="1" fontId="12" fillId="0" borderId="1" xfId="0" applyNumberFormat="1" applyFont="1" applyBorder="1"/>
    <xf numFmtId="21" fontId="12" fillId="0" borderId="1" xfId="0" applyNumberFormat="1" applyFont="1" applyBorder="1"/>
    <xf numFmtId="0" fontId="12" fillId="0" borderId="12" xfId="0" applyFont="1" applyBorder="1"/>
    <xf numFmtId="21" fontId="8" fillId="0" borderId="0" xfId="0" applyNumberFormat="1" applyFont="1" applyAlignment="1">
      <alignment wrapText="1"/>
    </xf>
    <xf numFmtId="21" fontId="2" fillId="0" borderId="0" xfId="0" applyNumberFormat="1" applyFont="1" applyAlignment="1">
      <alignment wrapText="1"/>
    </xf>
    <xf numFmtId="21" fontId="3" fillId="0" borderId="3" xfId="0" applyNumberFormat="1" applyFont="1" applyBorder="1" applyProtection="1">
      <protection locked="0"/>
    </xf>
    <xf numFmtId="21" fontId="3" fillId="0" borderId="3" xfId="0" applyNumberFormat="1" applyFont="1" applyBorder="1"/>
    <xf numFmtId="21" fontId="13" fillId="0" borderId="1" xfId="0" applyNumberFormat="1" applyFont="1" applyBorder="1"/>
    <xf numFmtId="21" fontId="12" fillId="4" borderId="1" xfId="0" applyNumberFormat="1" applyFont="1" applyFill="1" applyBorder="1"/>
    <xf numFmtId="21" fontId="12" fillId="4" borderId="1" xfId="0" applyNumberFormat="1" applyFont="1" applyFill="1" applyBorder="1" applyProtection="1">
      <protection locked="0"/>
    </xf>
    <xf numFmtId="21" fontId="8" fillId="4" borderId="1" xfId="0" applyNumberFormat="1" applyFont="1" applyFill="1" applyBorder="1"/>
    <xf numFmtId="21" fontId="3" fillId="0" borderId="12" xfId="0" applyNumberFormat="1" applyFont="1" applyBorder="1" applyProtection="1">
      <protection locked="0"/>
    </xf>
    <xf numFmtId="21" fontId="3" fillId="4" borderId="1" xfId="0" applyNumberFormat="1" applyFont="1" applyFill="1" applyBorder="1"/>
    <xf numFmtId="21" fontId="3" fillId="4" borderId="1" xfId="0" applyNumberFormat="1" applyFont="1" applyFill="1" applyBorder="1" applyProtection="1">
      <protection locked="0"/>
    </xf>
    <xf numFmtId="21" fontId="3" fillId="4" borderId="12" xfId="0" applyNumberFormat="1" applyFont="1" applyFill="1" applyBorder="1"/>
    <xf numFmtId="21" fontId="8" fillId="4" borderId="12" xfId="0" applyNumberFormat="1" applyFont="1" applyFill="1" applyBorder="1"/>
    <xf numFmtId="21" fontId="8" fillId="4" borderId="1" xfId="0" applyNumberFormat="1" applyFont="1" applyFill="1" applyBorder="1" applyProtection="1">
      <protection locked="0"/>
    </xf>
    <xf numFmtId="21" fontId="11" fillId="4" borderId="1" xfId="0" applyNumberFormat="1" applyFont="1" applyFill="1" applyBorder="1" applyProtection="1">
      <protection locked="0"/>
    </xf>
    <xf numFmtId="21" fontId="2" fillId="5" borderId="0" xfId="0" applyNumberFormat="1" applyFont="1" applyFill="1" applyAlignment="1">
      <alignment wrapText="1"/>
    </xf>
    <xf numFmtId="21" fontId="2" fillId="6" borderId="0" xfId="0" applyNumberFormat="1" applyFont="1" applyFill="1" applyAlignment="1">
      <alignment wrapText="1"/>
    </xf>
    <xf numFmtId="21" fontId="8" fillId="5" borderId="0" xfId="0" applyNumberFormat="1" applyFont="1" applyFill="1" applyAlignment="1">
      <alignment wrapText="1"/>
    </xf>
    <xf numFmtId="21" fontId="8" fillId="6" borderId="0" xfId="0" applyNumberFormat="1" applyFont="1" applyFill="1" applyAlignment="1">
      <alignment wrapText="1"/>
    </xf>
    <xf numFmtId="21" fontId="8" fillId="7" borderId="0" xfId="0" applyNumberFormat="1" applyFont="1" applyFill="1" applyAlignment="1">
      <alignment wrapText="1"/>
    </xf>
    <xf numFmtId="21" fontId="2" fillId="7" borderId="0" xfId="0" applyNumberFormat="1" applyFont="1" applyFill="1"/>
    <xf numFmtId="21" fontId="8" fillId="7" borderId="0" xfId="0" applyNumberFormat="1" applyFont="1" applyFill="1"/>
    <xf numFmtId="0" fontId="5" fillId="0" borderId="0" xfId="0" applyFont="1" applyAlignment="1">
      <alignment horizontal="right"/>
    </xf>
    <xf numFmtId="0" fontId="0" fillId="0" borderId="13" xfId="0" applyBorder="1"/>
    <xf numFmtId="0" fontId="0" fillId="0" borderId="14" xfId="0" applyBorder="1"/>
    <xf numFmtId="1" fontId="10" fillId="0" borderId="1" xfId="0" applyNumberFormat="1" applyFont="1" applyBorder="1" applyProtection="1">
      <protection locked="0"/>
    </xf>
    <xf numFmtId="21" fontId="12" fillId="0" borderId="0" xfId="0" applyNumberFormat="1" applyFont="1" applyProtection="1">
      <protection locked="0"/>
    </xf>
    <xf numFmtId="21" fontId="8" fillId="4" borderId="0" xfId="0" applyNumberFormat="1" applyFont="1" applyFill="1"/>
    <xf numFmtId="0" fontId="10" fillId="0" borderId="1" xfId="0" applyFont="1" applyBorder="1"/>
    <xf numFmtId="49" fontId="10" fillId="0" borderId="1" xfId="0" applyNumberFormat="1" applyFont="1" applyBorder="1" applyProtection="1">
      <protection locked="0"/>
    </xf>
    <xf numFmtId="1" fontId="10" fillId="0" borderId="1" xfId="0" applyNumberFormat="1" applyFont="1" applyBorder="1"/>
    <xf numFmtId="21" fontId="10" fillId="0" borderId="1" xfId="0" applyNumberFormat="1" applyFont="1" applyBorder="1" applyProtection="1">
      <protection locked="0"/>
    </xf>
    <xf numFmtId="21" fontId="10" fillId="0" borderId="1" xfId="0" applyNumberFormat="1" applyFont="1" applyBorder="1"/>
    <xf numFmtId="21" fontId="10" fillId="4" borderId="1" xfId="0" applyNumberFormat="1" applyFont="1" applyFill="1" applyBorder="1"/>
    <xf numFmtId="49" fontId="12" fillId="0" borderId="1" xfId="0" applyNumberFormat="1" applyFont="1" applyBorder="1" applyProtection="1">
      <protection locked="0"/>
    </xf>
    <xf numFmtId="49" fontId="12" fillId="0" borderId="12" xfId="0" applyNumberFormat="1" applyFont="1" applyBorder="1"/>
    <xf numFmtId="1" fontId="14" fillId="0" borderId="1" xfId="0" applyNumberFormat="1" applyFont="1" applyBorder="1" applyProtection="1">
      <protection locked="0"/>
    </xf>
    <xf numFmtId="21" fontId="14" fillId="0" borderId="1" xfId="0" applyNumberFormat="1" applyFont="1" applyBorder="1" applyProtection="1">
      <protection locked="0"/>
    </xf>
    <xf numFmtId="21" fontId="14" fillId="0" borderId="1" xfId="0" applyNumberFormat="1" applyFont="1" applyBorder="1"/>
    <xf numFmtId="21" fontId="14" fillId="4" borderId="1" xfId="0" applyNumberFormat="1" applyFont="1" applyFill="1" applyBorder="1"/>
    <xf numFmtId="21" fontId="11" fillId="4" borderId="1" xfId="0" applyNumberFormat="1" applyFont="1" applyFill="1" applyBorder="1"/>
    <xf numFmtId="21" fontId="14" fillId="4" borderId="1" xfId="0" applyNumberFormat="1" applyFont="1" applyFill="1" applyBorder="1" applyProtection="1">
      <protection locked="0"/>
    </xf>
    <xf numFmtId="0" fontId="4" fillId="0" borderId="0" xfId="0" applyFont="1"/>
    <xf numFmtId="21" fontId="8" fillId="0" borderId="1" xfId="0" applyNumberFormat="1" applyFont="1" applyBorder="1" applyProtection="1">
      <protection locked="0"/>
    </xf>
    <xf numFmtId="21" fontId="15" fillId="8" borderId="15" xfId="0" applyNumberFormat="1" applyFont="1" applyFill="1" applyBorder="1" applyAlignment="1">
      <alignment wrapText="1"/>
    </xf>
    <xf numFmtId="1" fontId="16" fillId="0" borderId="0" xfId="0" applyNumberFormat="1" applyFont="1" applyAlignment="1">
      <alignment horizontal="center"/>
    </xf>
    <xf numFmtId="1" fontId="16" fillId="0" borderId="1" xfId="0" applyNumberFormat="1" applyFont="1" applyBorder="1" applyAlignment="1">
      <alignment horizontal="center"/>
    </xf>
    <xf numFmtId="21" fontId="7" fillId="3" borderId="8" xfId="0" applyNumberFormat="1" applyFont="1" applyFill="1" applyBorder="1"/>
  </cellXfs>
  <cellStyles count="1">
    <cellStyle name="Standard" xfId="0" builtinId="0"/>
  </cellStyles>
  <dxfs count="80"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26" formatCode="hh:mm:ss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26" formatCode="hh:mm:ss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26" formatCode="hh:mm:ss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26" formatCode="hh:mm:ss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26" formatCode="hh:mm:ss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" formatCode="0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" formatCode="0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30" formatCode="@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30" formatCode="@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26" formatCode="hh:mm:ss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26" formatCode="hh:mm:ss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26" formatCode="hh:mm:ss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26" formatCode="hh:mm:ss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26" formatCode="hh:mm:ss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26" formatCode="hh:mm:ss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26" formatCode="hh:mm:ss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26" formatCode="hh:mm:ss"/>
      <fill>
        <patternFill patternType="none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26" formatCode="hh:mm:ss"/>
      <fill>
        <patternFill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26" formatCode="hh:mm:ss"/>
      <fill>
        <patternFill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1" formatCode="0"/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1" formatCode="0"/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30" formatCode="@"/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30" formatCode="@"/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26" formatCode="hh:mm:ss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26" formatCode="hh:mm:ss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26" formatCode="hh:mm:ss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1" formatCode="0"/>
      <fill>
        <patternFill patternType="none"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1" formatCode="0"/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30" formatCode="@"/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30" formatCode="@"/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26" formatCode="hh:mm:ss"/>
      <fill>
        <patternFill patternType="solid">
          <fgColor indexed="64"/>
          <bgColor theme="0" tint="-0.149998474074526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26" formatCode="hh:mm:ss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26" formatCode="hh:mm:ss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1" formatCode="0"/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1" formatCode="0"/>
      <fill>
        <patternFill patternType="none"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color theme="1"/>
        <name val="Arial Narrow"/>
        <scheme val="none"/>
      </font>
      <numFmt numFmtId="30" formatCode="@"/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numFmt numFmtId="30" formatCode="@"/>
      <fill>
        <patternFill patternType="none"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Arial Narrow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508000</xdr:colOff>
      <xdr:row>3</xdr:row>
      <xdr:rowOff>0</xdr:rowOff>
    </xdr:from>
    <xdr:to>
      <xdr:col>21</xdr:col>
      <xdr:colOff>63500</xdr:colOff>
      <xdr:row>5</xdr:row>
      <xdr:rowOff>344170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56C85065-2C24-116C-2615-306BEBAAB9F8}"/>
            </a:ext>
          </a:extLst>
        </xdr:cNvPr>
        <xdr:cNvSpPr txBox="1"/>
      </xdr:nvSpPr>
      <xdr:spPr>
        <a:xfrm>
          <a:off x="6146800" y="889000"/>
          <a:ext cx="5334000" cy="871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Schwimmen / Rad / Lauf</a:t>
          </a:r>
          <a:b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Erwachsene/Junioren/Jugend A: 400m / 3 x 3,15km-Runde / 2 x 1,3km-Runde</a:t>
          </a:r>
          <a:b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Jugend B und Schüler A: 200m / 2 x 3,15km- Runde / 1 x 1,3km-Runde</a:t>
          </a:r>
          <a:b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Schüler B und jüngere Schülerklassen: 100m / 1 x 3,15km- Runde / 1 x 1,1km- Runde</a:t>
          </a:r>
          <a:endParaRPr lang="de-DE">
            <a:effectLst/>
          </a:endParaRPr>
        </a:p>
        <a:p>
          <a:br>
            <a:rPr lang="de-DE"/>
          </a:br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190500</xdr:colOff>
      <xdr:row>3</xdr:row>
      <xdr:rowOff>25400</xdr:rowOff>
    </xdr:from>
    <xdr:to>
      <xdr:col>24</xdr:col>
      <xdr:colOff>320040</xdr:colOff>
      <xdr:row>5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4602048-46E9-8947-BBE2-812B41D57359}"/>
            </a:ext>
          </a:extLst>
        </xdr:cNvPr>
        <xdr:cNvSpPr txBox="1"/>
      </xdr:nvSpPr>
      <xdr:spPr>
        <a:xfrm>
          <a:off x="6842760" y="916940"/>
          <a:ext cx="5067300" cy="873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Schwimmen / Rad / Lauf</a:t>
          </a:r>
          <a:b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Erwachsene/Junioren/Jugend A: 400m / 3 x 3,15km-Runde / 2 x 1,3km-Runde</a:t>
          </a:r>
          <a:b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Jugend B und Schüler A: 200m / 2 x 3,15km- Runde / 1 x 1,3km-Runde</a:t>
          </a:r>
          <a:b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Schüler B und jüngere Schülerklassen: 100m / 1 x 3,15km- Runde / 1 x 1,1km- Runde</a:t>
          </a:r>
        </a:p>
        <a:p>
          <a:br>
            <a:rPr lang="de-DE"/>
          </a:br>
          <a:endParaRPr lang="de-D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579120</xdr:colOff>
      <xdr:row>3</xdr:row>
      <xdr:rowOff>50800</xdr:rowOff>
    </xdr:from>
    <xdr:to>
      <xdr:col>29</xdr:col>
      <xdr:colOff>45720</xdr:colOff>
      <xdr:row>5</xdr:row>
      <xdr:rowOff>182880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AFA83B8-A7DB-F34D-A2E2-46D690A2F5A2}"/>
            </a:ext>
          </a:extLst>
        </xdr:cNvPr>
        <xdr:cNvSpPr txBox="1"/>
      </xdr:nvSpPr>
      <xdr:spPr>
        <a:xfrm>
          <a:off x="6233160" y="942340"/>
          <a:ext cx="5227320" cy="878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Schwimmen / Rad / Lauf</a:t>
          </a:r>
          <a:b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Erwachsene/Junioren/Jugend A: 400m / 3 x 3,15km-Runde / 2 x 1,3km-Runde</a:t>
          </a:r>
          <a:b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Jugend B und Schüler A: 200m / 2 x 3,15km- Runde / 1 x 1,3km-Runde</a:t>
          </a:r>
          <a:b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Schüler B und jüngere Schülerklassen: 100m / 1 x 3,15km- Runde / 1 x 1,1km- Runde</a:t>
          </a:r>
          <a:endParaRPr lang="de-DE">
            <a:effectLst/>
          </a:endParaRPr>
        </a:p>
        <a:p>
          <a:br>
            <a:rPr lang="de-DE"/>
          </a:br>
          <a:endParaRPr lang="de-D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685800</xdr:colOff>
      <xdr:row>3</xdr:row>
      <xdr:rowOff>88900</xdr:rowOff>
    </xdr:from>
    <xdr:to>
      <xdr:col>28</xdr:col>
      <xdr:colOff>266700</xdr:colOff>
      <xdr:row>5</xdr:row>
      <xdr:rowOff>190500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E22D957-E250-4D4B-B232-CB0BBD198C13}"/>
            </a:ext>
          </a:extLst>
        </xdr:cNvPr>
        <xdr:cNvSpPr txBox="1"/>
      </xdr:nvSpPr>
      <xdr:spPr>
        <a:xfrm>
          <a:off x="8412480" y="980440"/>
          <a:ext cx="5341620" cy="848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Schwimmen / Rad / Lauf</a:t>
          </a:r>
          <a:b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Erwachsene/Junioren/Jugend A: 400m / 3 x 3,15km-Runde / 2 x 1,3km-Runde</a:t>
          </a:r>
          <a:b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Jugend B und Schüler A: 200m / 2 x 3,15km- Runde / 1 x 1,3km-Runde</a:t>
          </a:r>
          <a:b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Schüler B und jüngere Schülerklassen: 100m / 1 x 3,15km- Runde / 1 x 1,1km- Runde</a:t>
          </a:r>
          <a:endParaRPr lang="de-DE">
            <a:effectLst/>
          </a:endParaRPr>
        </a:p>
        <a:p>
          <a:br>
            <a:rPr lang="de-DE"/>
          </a:br>
          <a:endParaRPr lang="de-DE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4:M6" totalsRowShown="0" headerRowDxfId="79" dataDxfId="78">
  <autoFilter ref="A4:M6" xr:uid="{00000000-0009-0000-0100-000001000000}"/>
  <sortState xmlns:xlrd2="http://schemas.microsoft.com/office/spreadsheetml/2017/richdata2" ref="A5:M6">
    <sortCondition ref="M4:M6"/>
  </sortState>
  <tableColumns count="13">
    <tableColumn id="1" xr3:uid="{00000000-0010-0000-0000-000001000000}" name="Startbox" dataDxfId="77"/>
    <tableColumn id="2" xr3:uid="{00000000-0010-0000-0000-000002000000}" name="Name" dataDxfId="76"/>
    <tableColumn id="3" xr3:uid="{00000000-0010-0000-0000-000003000000}" name="Vorname" dataDxfId="75"/>
    <tableColumn id="4" xr3:uid="{00000000-0010-0000-0000-000004000000}" name="Geburstjahr" dataDxfId="74"/>
    <tableColumn id="5" xr3:uid="{00000000-0010-0000-0000-000005000000}" name="Alter" dataDxfId="73">
      <calculatedColumnFormula>2020-Tabelle1[[#This Row],[Geburstjahr]]</calculatedColumnFormula>
    </tableColumn>
    <tableColumn id="20" xr3:uid="{00000000-0010-0000-0000-000014000000}" name="Startnummer" dataDxfId="72"/>
    <tableColumn id="19" xr3:uid="{00000000-0010-0000-0000-000013000000}" name="Schwimmzeit (100m)" dataDxfId="71"/>
    <tableColumn id="7" xr3:uid="{00000000-0010-0000-0000-000007000000}" name="Startzeit" dataDxfId="70">
      <calculatedColumnFormula>$H$3+Tabelle1[[#This Row],[Schwimmzeit (100m)]]</calculatedColumnFormula>
    </tableColumn>
    <tableColumn id="12" xr3:uid="{00000000-0010-0000-0000-00000C000000}" name="Rad In" dataDxfId="69"/>
    <tableColumn id="13" xr3:uid="{00000000-0010-0000-0000-00000D000000}" name="Radzeit (3,15km)" dataDxfId="68">
      <calculatedColumnFormula>Tabelle1[[#This Row],[Rad In]]-Tabelle1[[#This Row],[Startzeit]]</calculatedColumnFormula>
    </tableColumn>
    <tableColumn id="16" xr3:uid="{00000000-0010-0000-0000-000010000000}" name="Ziel" dataDxfId="67"/>
    <tableColumn id="17" xr3:uid="{00000000-0010-0000-0000-000011000000}" name="Laufzeit (1,1km)" dataDxfId="66">
      <calculatedColumnFormula>Tabelle1[[#This Row],[Ziel]]-Tabelle1[[#This Row],[Rad In]]</calculatedColumnFormula>
    </tableColumn>
    <tableColumn id="18" xr3:uid="{00000000-0010-0000-0000-000012000000}" name="Gesamtzeit" dataDxfId="65">
      <calculatedColumnFormula>Tabelle1[[#This Row],[Schwimmzeit (100m)]]+Tabelle1[[#This Row],[Radzeit (3,15km)]]+Tabelle1[[#This Row],[Laufzeit (1,1km)]]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13" displayName="Tabelle13" ref="A4:Q10" totalsRowShown="0" headerRowDxfId="64" dataDxfId="63">
  <autoFilter ref="A4:Q10" xr:uid="{00000000-0009-0000-0100-000002000000}"/>
  <sortState xmlns:xlrd2="http://schemas.microsoft.com/office/spreadsheetml/2017/richdata2" ref="A5:Q8">
    <sortCondition ref="P4:P10"/>
  </sortState>
  <tableColumns count="17">
    <tableColumn id="1" xr3:uid="{00000000-0010-0000-0100-000001000000}" name="Startbox" dataDxfId="62"/>
    <tableColumn id="2" xr3:uid="{00000000-0010-0000-0100-000002000000}" name="Name" dataDxfId="61"/>
    <tableColumn id="3" xr3:uid="{00000000-0010-0000-0100-000003000000}" name="Vorname" dataDxfId="60"/>
    <tableColumn id="4" xr3:uid="{00000000-0010-0000-0100-000004000000}" name="Geburstjahr" dataDxfId="59"/>
    <tableColumn id="5" xr3:uid="{00000000-0010-0000-0100-000005000000}" name="Alter" dataDxfId="58">
      <calculatedColumnFormula>2020-Tabelle13[[#This Row],[Geburstjahr]]</calculatedColumnFormula>
    </tableColumn>
    <tableColumn id="20" xr3:uid="{00000000-0010-0000-0100-000014000000}" name="Startnummer" dataDxfId="57"/>
    <tableColumn id="19" xr3:uid="{00000000-0010-0000-0100-000013000000}" name="Schwimmzeit (200m)" dataDxfId="56"/>
    <tableColumn id="7" xr3:uid="{00000000-0010-0000-0100-000007000000}" name="Startzeit" dataDxfId="55">
      <calculatedColumnFormula>$H$3+Tabelle13[[#This Row],[Schwimmzeit (200m)]]</calculatedColumnFormula>
    </tableColumn>
    <tableColumn id="6" xr3:uid="{00000000-0010-0000-0100-000006000000}" name="Rad Runde 1" dataDxfId="54"/>
    <tableColumn id="12" xr3:uid="{00000000-0010-0000-0100-00000C000000}" name="Rad In" dataDxfId="53"/>
    <tableColumn id="9" xr3:uid="{00000000-0010-0000-0100-000009000000}" name="Radzeit Runde 1" dataDxfId="52">
      <calculatedColumnFormula>Tabelle13[[#This Row],[Rad Runde 1]]-Tabelle13[[#This Row],[Startzeit]]</calculatedColumnFormula>
    </tableColumn>
    <tableColumn id="8" xr3:uid="{00000000-0010-0000-0100-000008000000}" name="Radzeit Runde 2" dataDxfId="51">
      <calculatedColumnFormula>Tabelle13[[#This Row],[Rad In]]-Tabelle13[[#This Row],[Rad Runde 1]]</calculatedColumnFormula>
    </tableColumn>
    <tableColumn id="13" xr3:uid="{00000000-0010-0000-0100-00000D000000}" name="Radzeit (6,3km)" dataDxfId="50">
      <calculatedColumnFormula>Tabelle13[[#This Row],[Rad In]]-Tabelle13[[#This Row],[Startzeit]]</calculatedColumnFormula>
    </tableColumn>
    <tableColumn id="16" xr3:uid="{00000000-0010-0000-0100-000010000000}" name="Ziel" dataDxfId="49"/>
    <tableColumn id="17" xr3:uid="{00000000-0010-0000-0100-000011000000}" name="Laufzeit (1,3km)" dataDxfId="48">
      <calculatedColumnFormula>Tabelle13[[#This Row],[Ziel]]-Tabelle13[[#This Row],[Rad In]]</calculatedColumnFormula>
    </tableColumn>
    <tableColumn id="18" xr3:uid="{00000000-0010-0000-0100-000012000000}" name="Gesamtzeit" dataDxfId="47">
      <calculatedColumnFormula>Tabelle13[[#This Row],[Schwimmzeit (200m)]]+Tabelle13[[#This Row],[Radzeit (6,3km)]]+Tabelle13[[#This Row],[Laufzeit (1,3km)]]</calculatedColumnFormula>
    </tableColumn>
    <tableColumn id="10" xr3:uid="{00000000-0010-0000-0100-00000A000000}" name="Platz AK" dataDxfId="46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14" displayName="Tabelle14" ref="A4:U7" totalsRowShown="0" headerRowDxfId="45" dataDxfId="44">
  <autoFilter ref="A4:U7" xr:uid="{00000000-0009-0000-0100-000003000000}"/>
  <tableColumns count="21">
    <tableColumn id="1" xr3:uid="{00000000-0010-0000-0200-000001000000}" name="Startbox" dataDxfId="43"/>
    <tableColumn id="2" xr3:uid="{00000000-0010-0000-0200-000002000000}" name="Name" dataDxfId="42"/>
    <tableColumn id="3" xr3:uid="{00000000-0010-0000-0200-000003000000}" name="Vorname" dataDxfId="41"/>
    <tableColumn id="4" xr3:uid="{00000000-0010-0000-0200-000004000000}" name="Geburstjahr" dataDxfId="40"/>
    <tableColumn id="5" xr3:uid="{00000000-0010-0000-0200-000005000000}" name="Alter" dataDxfId="39"/>
    <tableColumn id="20" xr3:uid="{00000000-0010-0000-0200-000014000000}" name="Startnummer" dataDxfId="38"/>
    <tableColumn id="19" xr3:uid="{00000000-0010-0000-0200-000013000000}" name="Schwimmzeit (400m)" dataDxfId="37"/>
    <tableColumn id="7" xr3:uid="{00000000-0010-0000-0200-000007000000}" name="Startzeit" dataDxfId="36"/>
    <tableColumn id="8" xr3:uid="{00000000-0010-0000-0200-000008000000}" name="Rad Runde 1" dataDxfId="35"/>
    <tableColumn id="9" xr3:uid="{00000000-0010-0000-0200-000009000000}" name="Rad Runde 2" dataDxfId="34"/>
    <tableColumn id="12" xr3:uid="{00000000-0010-0000-0200-00000C000000}" name="Rad In" dataDxfId="33"/>
    <tableColumn id="21" xr3:uid="{00000000-0010-0000-0200-000015000000}" name="Radzeit Runde 1" dataDxfId="32">
      <calculatedColumnFormula>Tabelle14[[#This Row],[Rad Runde 1]]-Tabelle14[[#This Row],[Startzeit]]</calculatedColumnFormula>
    </tableColumn>
    <tableColumn id="15" xr3:uid="{00000000-0010-0000-0200-00000F000000}" name="Radzeit Runde 2" dataDxfId="31">
      <calculatedColumnFormula>Tabelle14[[#This Row],[Rad Runde 2]]-Tabelle14[[#This Row],[Rad Runde 1]]</calculatedColumnFormula>
    </tableColumn>
    <tableColumn id="14" xr3:uid="{00000000-0010-0000-0200-00000E000000}" name="Radzeit Runde 3" dataDxfId="30"/>
    <tableColumn id="13" xr3:uid="{00000000-0010-0000-0200-00000D000000}" name="Radzeit (6,6km)" dataDxfId="29">
      <calculatedColumnFormula>Tabelle14[[#This Row],[Radzeit Runde 1]]+Tabelle14[[#This Row],[Radzeit Runde 2]]</calculatedColumnFormula>
    </tableColumn>
    <tableColumn id="10" xr3:uid="{00000000-0010-0000-0200-00000A000000}" name="Lauf Runde 1" dataDxfId="28"/>
    <tableColumn id="16" xr3:uid="{00000000-0010-0000-0200-000010000000}" name="Ziel" dataDxfId="27"/>
    <tableColumn id="22" xr3:uid="{00000000-0010-0000-0200-000016000000}" name="Laufzeit Runde 1" dataDxfId="26">
      <calculatedColumnFormula>Tabelle14[[#This Row],[Lauf Runde 1]]-Tabelle14[[#This Row],[Rad Runde 2]]</calculatedColumnFormula>
    </tableColumn>
    <tableColumn id="11" xr3:uid="{00000000-0010-0000-0200-00000B000000}" name="Laufzeit Runde 2" dataDxfId="25"/>
    <tableColumn id="17" xr3:uid="{00000000-0010-0000-0200-000011000000}" name="Laufzeit (2,6km)" dataDxfId="24"/>
    <tableColumn id="18" xr3:uid="{00000000-0010-0000-0200-000012000000}" name="Gesamtzeit" dataDxfId="23">
      <calculatedColumnFormula>Tabelle14[[#This Row],[Lauf Runde 1]]-Tabelle14[[#This Row],[Startzeit]]+Tabelle14[[#This Row],[Schwimmzeit (400m)]]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le145" displayName="Tabelle145" ref="A4:U8" totalsRowShown="0" headerRowDxfId="22" dataDxfId="21">
  <autoFilter ref="A4:U8" xr:uid="{00000000-0009-0000-0100-000004000000}"/>
  <sortState xmlns:xlrd2="http://schemas.microsoft.com/office/spreadsheetml/2017/richdata2" ref="A5:U8">
    <sortCondition ref="U4:U8"/>
  </sortState>
  <tableColumns count="21">
    <tableColumn id="1" xr3:uid="{00000000-0010-0000-0300-000001000000}" name="Startbox" dataDxfId="20"/>
    <tableColumn id="2" xr3:uid="{00000000-0010-0000-0300-000002000000}" name="Name" dataDxfId="19"/>
    <tableColumn id="3" xr3:uid="{00000000-0010-0000-0300-000003000000}" name="Vorname" dataDxfId="18"/>
    <tableColumn id="4" xr3:uid="{00000000-0010-0000-0300-000004000000}" name="Geburstjahr" dataDxfId="17"/>
    <tableColumn id="5" xr3:uid="{00000000-0010-0000-0300-000005000000}" name="Alter" dataDxfId="16">
      <calculatedColumnFormula>2020-Tabelle145[[#This Row],[Geburstjahr]]</calculatedColumnFormula>
    </tableColumn>
    <tableColumn id="20" xr3:uid="{00000000-0010-0000-0300-000014000000}" name="Startnummer" dataDxfId="15"/>
    <tableColumn id="19" xr3:uid="{00000000-0010-0000-0300-000013000000}" name="Schwimmzeit (400m)" dataDxfId="14"/>
    <tableColumn id="7" xr3:uid="{00000000-0010-0000-0300-000007000000}" name="Startzeit" dataDxfId="13">
      <calculatedColumnFormula>Tabelle145[[#This Row],[Schwimmzeit (400m)]]-G4</calculatedColumnFormula>
    </tableColumn>
    <tableColumn id="8" xr3:uid="{00000000-0010-0000-0300-000008000000}" name="Rad Runde 1 " dataDxfId="12"/>
    <tableColumn id="9" xr3:uid="{00000000-0010-0000-0300-000009000000}" name="Rad Runde 2" dataDxfId="11"/>
    <tableColumn id="12" xr3:uid="{00000000-0010-0000-0300-00000C000000}" name="Rad In" dataDxfId="10"/>
    <tableColumn id="21" xr3:uid="{00000000-0010-0000-0300-000015000000}" name="Radzeit Runde 1" dataDxfId="9">
      <calculatedColumnFormula>Tabelle145[[#This Row],[Rad Runde 1 ]]-Tabelle145[[#This Row],[Startzeit]]</calculatedColumnFormula>
    </tableColumn>
    <tableColumn id="15" xr3:uid="{00000000-0010-0000-0300-00000F000000}" name="Radzeit Runde 2" dataDxfId="8">
      <calculatedColumnFormula>Tabelle145[[#This Row],[Rad Runde 2]]-Tabelle145[[#This Row],[Rad Runde 1 ]]</calculatedColumnFormula>
    </tableColumn>
    <tableColumn id="14" xr3:uid="{00000000-0010-0000-0300-00000E000000}" name="Radzeit Runde 3" dataDxfId="7">
      <calculatedColumnFormula>Tabelle145[[#This Row],[Rad In]]-Tabelle145[[#This Row],[Rad Runde 2]]</calculatedColumnFormula>
    </tableColumn>
    <tableColumn id="13" xr3:uid="{00000000-0010-0000-0300-00000D000000}" name="Radzeit (9,45km)" dataDxfId="6">
      <calculatedColumnFormula>Tabelle145[[#This Row],[Rad In]]-Tabelle145[[#This Row],[Startzeit]]</calculatedColumnFormula>
    </tableColumn>
    <tableColumn id="11" xr3:uid="{00000000-0010-0000-0300-00000B000000}" name="Lauf Runde 1 " dataDxfId="5"/>
    <tableColumn id="16" xr3:uid="{00000000-0010-0000-0300-000010000000}" name="Ziel" dataDxfId="4"/>
    <tableColumn id="10" xr3:uid="{00000000-0010-0000-0300-00000A000000}" name="Laufzeit Runde 1" dataDxfId="3">
      <calculatedColumnFormula>Tabelle145[[#This Row],[Lauf Runde 1 ]]-Tabelle145[[#This Row],[Rad In]]</calculatedColumnFormula>
    </tableColumn>
    <tableColumn id="6" xr3:uid="{00000000-0010-0000-0300-000006000000}" name="Laufzeit Runde 2" dataDxfId="2">
      <calculatedColumnFormula>Tabelle145[[#This Row],[Ziel]]-Tabelle145[[#This Row],[Lauf Runde 1 ]]</calculatedColumnFormula>
    </tableColumn>
    <tableColumn id="17" xr3:uid="{00000000-0010-0000-0300-000011000000}" name="Laufzeit (2,6km)" dataDxfId="1">
      <calculatedColumnFormula>Tabelle145[[#This Row],[Ziel]]-Tabelle145[[#This Row],[Rad In]]</calculatedColumnFormula>
    </tableColumn>
    <tableColumn id="18" xr3:uid="{00000000-0010-0000-0300-000012000000}" name="Gesamtzeit" dataDxfId="0">
      <calculatedColumnFormula>Tabelle145[[#This Row],[Schwimmzeit (400m)]]+Tabelle145[[#This Row],[Radzeit (9,45km)]]+Tabelle145[[#This Row],[Laufzeit (2,6km)]]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C1" workbookViewId="0">
      <selection activeCell="M14" sqref="M14"/>
    </sheetView>
  </sheetViews>
  <sheetFormatPr baseColWidth="10" defaultColWidth="10.875" defaultRowHeight="15.75" x14ac:dyDescent="0.5"/>
  <cols>
    <col min="1" max="2" width="10.875" hidden="1" customWidth="1"/>
    <col min="3" max="3" width="10.875" customWidth="1"/>
    <col min="4" max="6" width="10.875" hidden="1" customWidth="1"/>
    <col min="7" max="7" width="11.25" style="8" customWidth="1"/>
    <col min="8" max="8" width="11.8125" style="8" hidden="1" customWidth="1"/>
    <col min="9" max="9" width="8.75" style="8" hidden="1" customWidth="1"/>
    <col min="10" max="10" width="9.125" style="8" customWidth="1"/>
    <col min="11" max="11" width="7.375" style="8" hidden="1" customWidth="1"/>
    <col min="12" max="12" width="8.75" style="8" customWidth="1"/>
    <col min="13" max="13" width="10.875" style="8" bestFit="1" customWidth="1"/>
    <col min="14" max="14" width="5.0625" customWidth="1"/>
  </cols>
  <sheetData>
    <row r="1" spans="1:14" ht="28.5" x14ac:dyDescent="0.85">
      <c r="A1" s="12"/>
      <c r="C1" s="12" t="s">
        <v>47</v>
      </c>
    </row>
    <row r="2" spans="1:14" x14ac:dyDescent="0.5">
      <c r="H2" s="13" t="s">
        <v>11</v>
      </c>
      <c r="I2" s="8">
        <v>0</v>
      </c>
    </row>
    <row r="3" spans="1:14" ht="25.5" x14ac:dyDescent="0.75">
      <c r="B3" s="11"/>
      <c r="C3" s="96" t="s">
        <v>10</v>
      </c>
      <c r="H3" s="10">
        <f>I2-G5</f>
        <v>-2.0833333333333333E-3</v>
      </c>
    </row>
    <row r="4" spans="1:14" s="2" customFormat="1" ht="29.45" customHeight="1" x14ac:dyDescent="0.3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55" t="s">
        <v>34</v>
      </c>
      <c r="H4" s="9" t="s">
        <v>6</v>
      </c>
      <c r="I4" s="9" t="s">
        <v>7</v>
      </c>
      <c r="J4" s="69" t="s">
        <v>12</v>
      </c>
      <c r="K4" s="9" t="s">
        <v>8</v>
      </c>
      <c r="L4" s="70" t="s">
        <v>13</v>
      </c>
      <c r="M4" s="74" t="s">
        <v>9</v>
      </c>
      <c r="N4" s="98" t="s">
        <v>31</v>
      </c>
    </row>
    <row r="5" spans="1:14" s="26" customFormat="1" ht="27.6" customHeight="1" x14ac:dyDescent="0.55000000000000004">
      <c r="A5" s="41"/>
      <c r="B5" s="42"/>
      <c r="C5" s="47" t="s">
        <v>45</v>
      </c>
      <c r="D5" s="43"/>
      <c r="E5" s="44"/>
      <c r="F5" s="40"/>
      <c r="G5" s="97">
        <v>2.0833333333333333E-3</v>
      </c>
      <c r="H5" s="45">
        <v>0.41116898148148145</v>
      </c>
      <c r="I5" s="68">
        <v>0.42129629629629628</v>
      </c>
      <c r="J5" s="28">
        <f>Tabelle1[[#This Row],[Rad In]]-Tabelle1[[#This Row],[Startzeit]]</f>
        <v>1.0127314814814825E-2</v>
      </c>
      <c r="K5" s="68">
        <v>0.4261226851851852</v>
      </c>
      <c r="L5" s="45">
        <f>Tabelle1[[#This Row],[Ziel]]-Tabelle1[[#This Row],[Rad In]]</f>
        <v>4.8263888888889217E-3</v>
      </c>
      <c r="M5" s="58">
        <f>Tabelle1[[#This Row],[Schwimmzeit (100m)]]+Tabelle1[[#This Row],[Radzeit (3,15km)]]+Tabelle1[[#This Row],[Laufzeit (1,1km)]]</f>
        <v>1.703703703703708E-2</v>
      </c>
      <c r="N5" s="100" t="s">
        <v>46</v>
      </c>
    </row>
    <row r="6" spans="1:14" s="26" customFormat="1" ht="27.6" customHeight="1" x14ac:dyDescent="0.4">
      <c r="A6" s="32">
        <v>1</v>
      </c>
      <c r="B6" s="33" t="s">
        <v>17</v>
      </c>
      <c r="C6" s="33"/>
      <c r="D6" s="34"/>
      <c r="E6" s="34"/>
      <c r="F6" s="34"/>
      <c r="G6" s="28"/>
      <c r="H6" s="28"/>
      <c r="I6" s="67"/>
      <c r="J6" s="28"/>
      <c r="K6" s="67"/>
      <c r="L6" s="28"/>
      <c r="M6" s="28"/>
      <c r="N6" s="28"/>
    </row>
    <row r="7" spans="1:14" x14ac:dyDescent="0.5">
      <c r="N7" s="27"/>
    </row>
    <row r="8" spans="1:14" x14ac:dyDescent="0.5">
      <c r="N8" s="27"/>
    </row>
    <row r="9" spans="1:14" x14ac:dyDescent="0.5">
      <c r="N9" s="9"/>
    </row>
    <row r="10" spans="1:14" x14ac:dyDescent="0.5">
      <c r="N10" s="9"/>
    </row>
  </sheetData>
  <pageMargins left="0.7" right="0.7" top="0.78740157499999996" bottom="0.78740157499999996" header="0.3" footer="0.3"/>
  <pageSetup paperSize="9" orientation="landscape" horizontalDpi="0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"/>
  <sheetViews>
    <sheetView topLeftCell="C1" workbookViewId="0">
      <selection activeCell="G5" sqref="G5"/>
    </sheetView>
  </sheetViews>
  <sheetFormatPr baseColWidth="10" defaultColWidth="10.875" defaultRowHeight="15.75" x14ac:dyDescent="0.5"/>
  <cols>
    <col min="1" max="2" width="10.875" hidden="1" customWidth="1"/>
    <col min="4" max="6" width="10.875" hidden="1" customWidth="1"/>
    <col min="7" max="7" width="11.6875" style="8" customWidth="1"/>
    <col min="8" max="9" width="11.6875" style="8" hidden="1" customWidth="1"/>
    <col min="10" max="10" width="8.625" style="8" hidden="1" customWidth="1"/>
    <col min="11" max="11" width="10" style="8" customWidth="1"/>
    <col min="12" max="12" width="9.625" style="8" customWidth="1"/>
    <col min="13" max="13" width="10.25" style="8" customWidth="1"/>
    <col min="14" max="14" width="7.125" style="8" hidden="1" customWidth="1"/>
    <col min="15" max="15" width="8.625" style="8" customWidth="1"/>
    <col min="16" max="16" width="12.1875" style="8" customWidth="1"/>
    <col min="17" max="17" width="5.6875" customWidth="1"/>
  </cols>
  <sheetData>
    <row r="1" spans="1:17" ht="28.5" x14ac:dyDescent="0.85">
      <c r="C1" s="12" t="s">
        <v>47</v>
      </c>
    </row>
    <row r="2" spans="1:17" x14ac:dyDescent="0.5">
      <c r="H2" s="13" t="s">
        <v>11</v>
      </c>
      <c r="I2" s="13"/>
      <c r="J2" s="8">
        <v>0.42048611111111112</v>
      </c>
    </row>
    <row r="3" spans="1:17" ht="25.5" x14ac:dyDescent="0.75">
      <c r="B3" s="11"/>
      <c r="C3" s="96" t="s">
        <v>14</v>
      </c>
      <c r="H3" s="10"/>
      <c r="I3" s="10"/>
    </row>
    <row r="4" spans="1:17" s="2" customFormat="1" ht="30" x14ac:dyDescent="0.4">
      <c r="A4" s="1" t="s">
        <v>0</v>
      </c>
      <c r="B4" s="1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54" t="s">
        <v>33</v>
      </c>
      <c r="H4" s="54" t="s">
        <v>6</v>
      </c>
      <c r="I4" s="54" t="s">
        <v>25</v>
      </c>
      <c r="J4" s="54" t="s">
        <v>7</v>
      </c>
      <c r="K4" s="71" t="s">
        <v>27</v>
      </c>
      <c r="L4" s="71" t="s">
        <v>28</v>
      </c>
      <c r="M4" s="71" t="s">
        <v>16</v>
      </c>
      <c r="N4" s="54" t="s">
        <v>8</v>
      </c>
      <c r="O4" s="72" t="s">
        <v>42</v>
      </c>
      <c r="P4" s="73" t="s">
        <v>9</v>
      </c>
      <c r="Q4" s="55" t="s">
        <v>31</v>
      </c>
    </row>
    <row r="5" spans="1:17" s="2" customFormat="1" ht="27.75" customHeight="1" x14ac:dyDescent="0.55000000000000004">
      <c r="B5" s="3"/>
      <c r="C5" s="50" t="s">
        <v>18</v>
      </c>
      <c r="D5" s="51">
        <v>2010</v>
      </c>
      <c r="E5" s="51" t="s">
        <v>30</v>
      </c>
      <c r="F5" s="51"/>
      <c r="G5" s="28">
        <v>2.5810185185185185E-3</v>
      </c>
      <c r="H5" s="52">
        <v>0.41111111111111115</v>
      </c>
      <c r="I5" s="59">
        <v>0.41841435185185188</v>
      </c>
      <c r="J5" s="60">
        <v>0.42593750000000002</v>
      </c>
      <c r="K5" s="46">
        <f>Tabelle13[[#This Row],[Rad Runde 1]]-Tabelle13[[#This Row],[Startzeit]]</f>
        <v>7.3032407407407351E-3</v>
      </c>
      <c r="L5" s="46">
        <f>Tabelle13[[#This Row],[Rad In]]-Tabelle13[[#This Row],[Rad Runde 1]]</f>
        <v>7.5231481481481399E-3</v>
      </c>
      <c r="M5" s="28">
        <f>Tabelle13[[#This Row],[Rad In]]-Tabelle13[[#This Row],[Startzeit]]</f>
        <v>1.4826388888888875E-2</v>
      </c>
      <c r="N5" s="60">
        <v>0.43067129629629625</v>
      </c>
      <c r="O5" s="52">
        <f>Tabelle13[[#This Row],[Ziel]]-Tabelle13[[#This Row],[Rad In]]</f>
        <v>4.7337962962962221E-3</v>
      </c>
      <c r="P5" s="58">
        <f>Tabelle13[[#This Row],[Schwimmzeit (200m)]]+Tabelle13[[#This Row],[Radzeit (6,3km)]]+Tabelle13[[#This Row],[Laufzeit (1,3km)]]</f>
        <v>2.2141203703703614E-2</v>
      </c>
      <c r="Q5" s="99" t="s">
        <v>46</v>
      </c>
    </row>
    <row r="6" spans="1:17" s="2" customFormat="1" ht="27.75" customHeight="1" x14ac:dyDescent="0.5">
      <c r="B6" s="3"/>
      <c r="C6" s="50"/>
      <c r="D6" s="51"/>
      <c r="E6" s="51"/>
      <c r="F6" s="51"/>
      <c r="G6" s="28"/>
      <c r="H6" s="52"/>
      <c r="I6" s="59"/>
      <c r="J6" s="60"/>
      <c r="K6" s="46"/>
      <c r="L6" s="46"/>
      <c r="M6" s="28"/>
      <c r="N6" s="60"/>
      <c r="O6" s="52"/>
      <c r="P6" s="58"/>
      <c r="Q6" s="27"/>
    </row>
    <row r="7" spans="1:17" s="2" customFormat="1" ht="27.75" customHeight="1" x14ac:dyDescent="0.5">
      <c r="B7" s="3"/>
      <c r="C7" s="50"/>
      <c r="D7" s="51"/>
      <c r="E7" s="51"/>
      <c r="F7" s="51"/>
      <c r="G7" s="28"/>
      <c r="H7" s="52"/>
      <c r="I7" s="59"/>
      <c r="J7" s="60"/>
      <c r="K7" s="46"/>
      <c r="L7" s="46"/>
      <c r="M7" s="28"/>
      <c r="N7" s="60"/>
      <c r="O7" s="52"/>
      <c r="P7" s="58"/>
      <c r="Q7" s="27"/>
    </row>
    <row r="8" spans="1:17" s="2" customFormat="1" ht="27.75" customHeight="1" x14ac:dyDescent="0.5">
      <c r="B8" s="3"/>
      <c r="C8" s="50"/>
      <c r="D8" s="51"/>
      <c r="E8" s="51"/>
      <c r="F8" s="51"/>
      <c r="G8" s="28"/>
      <c r="H8" s="52"/>
      <c r="I8" s="59"/>
      <c r="J8" s="60"/>
      <c r="K8" s="46"/>
      <c r="L8" s="46"/>
      <c r="M8" s="28"/>
      <c r="N8" s="60"/>
      <c r="O8" s="52"/>
      <c r="P8" s="58"/>
      <c r="Q8" s="27"/>
    </row>
    <row r="9" spans="1:17" s="2" customFormat="1" ht="27.75" hidden="1" customHeight="1" x14ac:dyDescent="0.35">
      <c r="B9" s="3"/>
      <c r="C9" s="3"/>
      <c r="D9" s="4"/>
      <c r="E9" s="4"/>
      <c r="F9" s="4"/>
      <c r="G9" s="5"/>
      <c r="H9" s="5"/>
      <c r="I9" s="5"/>
      <c r="J9" s="56"/>
      <c r="K9" s="56"/>
      <c r="L9" s="56"/>
      <c r="M9" s="57"/>
      <c r="N9" s="56"/>
      <c r="O9" s="5"/>
      <c r="P9" s="9"/>
      <c r="Q9" s="9"/>
    </row>
    <row r="10" spans="1:17" s="2" customFormat="1" ht="27.75" hidden="1" customHeight="1" x14ac:dyDescent="0.35">
      <c r="B10" s="3"/>
      <c r="C10" s="3"/>
      <c r="D10" s="4"/>
      <c r="E10" s="4"/>
      <c r="F10" s="4"/>
      <c r="G10" s="5"/>
      <c r="H10" s="5"/>
      <c r="I10" s="5"/>
      <c r="J10" s="6"/>
      <c r="K10" s="6"/>
      <c r="L10" s="6"/>
      <c r="M10" s="7"/>
      <c r="N10" s="6"/>
      <c r="O10" s="5"/>
      <c r="P10" s="9"/>
      <c r="Q10" s="9"/>
    </row>
  </sheetData>
  <pageMargins left="0.7" right="0.7" top="0.78740157499999996" bottom="0.78740157499999996" header="0.3" footer="0.3"/>
  <pageSetup paperSize="9" orientation="landscape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"/>
  <sheetViews>
    <sheetView topLeftCell="C1" workbookViewId="0">
      <selection activeCell="C1" sqref="C1"/>
    </sheetView>
  </sheetViews>
  <sheetFormatPr baseColWidth="10" defaultColWidth="10.875" defaultRowHeight="15.75" x14ac:dyDescent="0.5"/>
  <cols>
    <col min="1" max="1" width="8" hidden="1" customWidth="1"/>
    <col min="2" max="2" width="10.875" hidden="1" customWidth="1"/>
    <col min="3" max="3" width="10.875" customWidth="1"/>
    <col min="4" max="4" width="10.875" hidden="1" customWidth="1"/>
    <col min="5" max="5" width="6.3125" hidden="1" customWidth="1"/>
    <col min="6" max="6" width="12.1875" hidden="1" customWidth="1"/>
    <col min="7" max="7" width="10.875" style="8" customWidth="1"/>
    <col min="8" max="9" width="11.6875" style="8" hidden="1" customWidth="1"/>
    <col min="10" max="10" width="15.4375" style="8" hidden="1" customWidth="1"/>
    <col min="11" max="11" width="8.625" style="8" hidden="1" customWidth="1"/>
    <col min="12" max="12" width="10.125" style="8" customWidth="1"/>
    <col min="13" max="13" width="8.625" style="8" customWidth="1"/>
    <col min="14" max="14" width="8.625" style="8" hidden="1" customWidth="1"/>
    <col min="15" max="15" width="8.875" style="8" customWidth="1"/>
    <col min="16" max="16" width="14.6875" style="8" hidden="1" customWidth="1"/>
    <col min="17" max="17" width="10.625" style="8" hidden="1" customWidth="1"/>
    <col min="18" max="18" width="9.125" style="8" customWidth="1"/>
    <col min="19" max="19" width="9.375" style="8" hidden="1" customWidth="1"/>
    <col min="20" max="20" width="8.125" style="8" hidden="1" customWidth="1"/>
    <col min="21" max="21" width="10.875" style="8"/>
    <col min="22" max="22" width="5.0625" customWidth="1"/>
  </cols>
  <sheetData>
    <row r="1" spans="1:22" ht="28.5" x14ac:dyDescent="0.85">
      <c r="A1" s="12"/>
      <c r="C1" s="12" t="s">
        <v>47</v>
      </c>
    </row>
    <row r="2" spans="1:22" x14ac:dyDescent="0.5">
      <c r="H2" s="13" t="s">
        <v>11</v>
      </c>
      <c r="I2" s="13"/>
      <c r="J2" s="13"/>
      <c r="K2" s="8">
        <v>0.42001157407407402</v>
      </c>
    </row>
    <row r="3" spans="1:22" ht="25.5" x14ac:dyDescent="0.75">
      <c r="B3" s="11"/>
      <c r="C3" s="96" t="s">
        <v>44</v>
      </c>
      <c r="H3" s="10">
        <v>0.41041666666666665</v>
      </c>
      <c r="I3" s="10"/>
      <c r="J3" s="10"/>
    </row>
    <row r="4" spans="1:22" s="2" customFormat="1" ht="30" x14ac:dyDescent="0.4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55" t="s">
        <v>32</v>
      </c>
      <c r="H4" s="55" t="s">
        <v>6</v>
      </c>
      <c r="I4" s="55" t="s">
        <v>25</v>
      </c>
      <c r="J4" s="55" t="s">
        <v>26</v>
      </c>
      <c r="K4" s="55" t="s">
        <v>7</v>
      </c>
      <c r="L4" s="69" t="s">
        <v>27</v>
      </c>
      <c r="M4" s="69" t="s">
        <v>28</v>
      </c>
      <c r="N4" s="69" t="s">
        <v>29</v>
      </c>
      <c r="O4" s="71" t="s">
        <v>51</v>
      </c>
      <c r="P4" s="55" t="s">
        <v>40</v>
      </c>
      <c r="Q4" s="55" t="s">
        <v>8</v>
      </c>
      <c r="R4" s="70" t="s">
        <v>36</v>
      </c>
      <c r="S4" s="70" t="s">
        <v>37</v>
      </c>
      <c r="T4" s="72" t="s">
        <v>41</v>
      </c>
      <c r="U4" s="73" t="s">
        <v>9</v>
      </c>
      <c r="V4" s="98" t="s">
        <v>31</v>
      </c>
    </row>
    <row r="5" spans="1:22" s="2" customFormat="1" ht="27.75" customHeight="1" x14ac:dyDescent="0.55000000000000004">
      <c r="A5" s="29">
        <v>1</v>
      </c>
      <c r="B5" s="30" t="s">
        <v>24</v>
      </c>
      <c r="C5" s="30" t="s">
        <v>48</v>
      </c>
      <c r="D5" s="31"/>
      <c r="E5" s="31"/>
      <c r="F5" s="31"/>
      <c r="G5" s="28">
        <v>5.1041666666666666E-3</v>
      </c>
      <c r="H5" s="7">
        <v>0.41041666666666665</v>
      </c>
      <c r="I5" s="63">
        <v>0.41809027777777774</v>
      </c>
      <c r="J5" s="63">
        <v>0.42562499999999998</v>
      </c>
      <c r="K5" s="64"/>
      <c r="L5" s="6">
        <f>Tabelle14[[#This Row],[Rad Runde 1]]-Tabelle14[[#This Row],[Startzeit]]</f>
        <v>7.6736111111110894E-3</v>
      </c>
      <c r="M5" s="6">
        <f>Tabelle14[[#This Row],[Rad Runde 2]]-Tabelle14[[#This Row],[Rad Runde 1]]</f>
        <v>7.5347222222222343E-3</v>
      </c>
      <c r="N5" s="6"/>
      <c r="O5" s="28">
        <f>Tabelle14[[#This Row],[Radzeit Runde 1]]+Tabelle14[[#This Row],[Radzeit Runde 2]]</f>
        <v>1.5208333333333324E-2</v>
      </c>
      <c r="P5" s="61">
        <v>0.43155092592592598</v>
      </c>
      <c r="Q5" s="64"/>
      <c r="R5" s="6">
        <f>Tabelle14[[#This Row],[Lauf Runde 1]]-Tabelle14[[#This Row],[Rad Runde 2]]</f>
        <v>5.9259259259260011E-3</v>
      </c>
      <c r="S5" s="6"/>
      <c r="T5" s="28"/>
      <c r="U5" s="58">
        <f>Tabelle14[[#This Row],[Lauf Runde 1]]-Tabelle14[[#This Row],[Startzeit]]+Tabelle14[[#This Row],[Schwimmzeit (400m)]]</f>
        <v>2.6238425925925991E-2</v>
      </c>
      <c r="V5" s="100" t="s">
        <v>46</v>
      </c>
    </row>
    <row r="6" spans="1:22" ht="20.25" x14ac:dyDescent="0.55000000000000004">
      <c r="A6" s="35"/>
      <c r="B6" s="36"/>
      <c r="C6" s="36" t="s">
        <v>49</v>
      </c>
      <c r="D6" s="37"/>
      <c r="E6" s="38"/>
      <c r="F6" s="39"/>
      <c r="G6" s="28">
        <v>5.1504629629629635E-3</v>
      </c>
      <c r="H6" s="7">
        <v>0.41046296296296297</v>
      </c>
      <c r="I6" s="65">
        <v>0.41809027777777774</v>
      </c>
      <c r="J6" s="63">
        <v>0.42563657407407413</v>
      </c>
      <c r="K6" s="64"/>
      <c r="L6" s="6">
        <f>Tabelle14[[#This Row],[Rad Runde 1]]-Tabelle14[[#This Row],[Startzeit]]</f>
        <v>7.6273148148147674E-3</v>
      </c>
      <c r="M6" s="62">
        <f>Tabelle14[[#This Row],[Rad Runde 2]]-Tabelle14[[#This Row],[Rad Runde 1]]</f>
        <v>7.5462962962963842E-3</v>
      </c>
      <c r="N6" s="62"/>
      <c r="O6" s="28">
        <f>Tabelle14[[#This Row],[Radzeit Runde 1]]+Tabelle14[[#This Row],[Radzeit Runde 2]]</f>
        <v>1.5173611111111152E-2</v>
      </c>
      <c r="P6" s="66">
        <v>0.43156250000000002</v>
      </c>
      <c r="Q6" s="64"/>
      <c r="R6" s="6">
        <f>Tabelle14[[#This Row],[Lauf Runde 1]]-Tabelle14[[#This Row],[Rad Runde 2]]</f>
        <v>5.9259259259258901E-3</v>
      </c>
      <c r="S6" s="62"/>
      <c r="T6" s="28"/>
      <c r="U6" s="58">
        <f>Tabelle14[[#This Row],[Lauf Runde 1]]-Tabelle14[[#This Row],[Startzeit]]+Tabelle14[[#This Row],[Schwimmzeit (400m)]]</f>
        <v>2.6250000000000006E-2</v>
      </c>
      <c r="V6" s="100" t="s">
        <v>52</v>
      </c>
    </row>
    <row r="7" spans="1:22" ht="20.25" x14ac:dyDescent="0.55000000000000004">
      <c r="A7" s="82"/>
      <c r="B7" s="83"/>
      <c r="C7" s="83" t="s">
        <v>50</v>
      </c>
      <c r="D7" s="79"/>
      <c r="E7" s="84"/>
      <c r="F7" s="90"/>
      <c r="G7" s="28">
        <v>5.6018518518518518E-3</v>
      </c>
      <c r="H7" s="92">
        <v>0.41091435185185188</v>
      </c>
      <c r="I7" s="93">
        <v>0.41841435185185188</v>
      </c>
      <c r="J7" s="93">
        <v>0.42593750000000002</v>
      </c>
      <c r="K7" s="64"/>
      <c r="L7" s="6">
        <f>Tabelle14[[#This Row],[Rad Runde 1]]-Tabelle14[[#This Row],[Startzeit]]</f>
        <v>7.5000000000000067E-3</v>
      </c>
      <c r="M7" s="91">
        <f>Tabelle14[[#This Row],[Rad Runde 2]]-Tabelle14[[#This Row],[Rad Runde 1]]</f>
        <v>7.5231481481481399E-3</v>
      </c>
      <c r="N7" s="91"/>
      <c r="O7" s="45">
        <f>Tabelle14[[#This Row],[Radzeit Runde 1]]+Tabelle14[[#This Row],[Radzeit Runde 2]]</f>
        <v>1.5023148148148147E-2</v>
      </c>
      <c r="P7" s="94">
        <v>0.43157407407407405</v>
      </c>
      <c r="Q7" s="95"/>
      <c r="R7" s="91">
        <f>Tabelle14[[#This Row],[Lauf Runde 1]]-Tabelle14[[#This Row],[Rad Runde 2]]</f>
        <v>5.63657407407403E-3</v>
      </c>
      <c r="S7" s="91"/>
      <c r="T7" s="45"/>
      <c r="U7" s="58">
        <f>Tabelle14[[#This Row],[Lauf Runde 1]]-Tabelle14[[#This Row],[Startzeit]]+Tabelle14[[#This Row],[Schwimmzeit (400m)]]</f>
        <v>2.6261574074074027E-2</v>
      </c>
      <c r="V7" s="100" t="s">
        <v>53</v>
      </c>
    </row>
    <row r="8" spans="1:22" x14ac:dyDescent="0.5">
      <c r="V8" s="27"/>
    </row>
    <row r="9" spans="1:22" x14ac:dyDescent="0.5">
      <c r="V9" s="9"/>
    </row>
    <row r="10" spans="1:22" x14ac:dyDescent="0.5">
      <c r="V10" s="9"/>
    </row>
  </sheetData>
  <phoneticPr fontId="9" type="noConversion"/>
  <pageMargins left="0.7" right="0.7" top="0.78740157499999996" bottom="0.78740157499999996" header="0.3" footer="0.3"/>
  <pageSetup paperSize="9" orientation="landscape" horizontalDpi="0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8"/>
  <sheetViews>
    <sheetView topLeftCell="C1" workbookViewId="0">
      <selection activeCell="C1" sqref="C1"/>
    </sheetView>
  </sheetViews>
  <sheetFormatPr baseColWidth="10" defaultColWidth="10.875" defaultRowHeight="15.75" x14ac:dyDescent="0.5"/>
  <cols>
    <col min="1" max="1" width="8" hidden="1" customWidth="1"/>
    <col min="2" max="2" width="10.875" hidden="1" customWidth="1"/>
    <col min="3" max="3" width="10.875" customWidth="1"/>
    <col min="4" max="4" width="10.875" hidden="1" customWidth="1"/>
    <col min="5" max="5" width="6.3125" hidden="1" customWidth="1"/>
    <col min="6" max="6" width="12.1875" hidden="1" customWidth="1"/>
    <col min="7" max="7" width="11.4375" style="8" customWidth="1"/>
    <col min="8" max="9" width="11.6875" style="8" hidden="1" customWidth="1"/>
    <col min="10" max="10" width="15.4375" style="8" hidden="1" customWidth="1"/>
    <col min="11" max="11" width="8.625" style="8" hidden="1" customWidth="1"/>
    <col min="12" max="12" width="9.25" style="8" customWidth="1"/>
    <col min="13" max="13" width="9.5" style="8" customWidth="1"/>
    <col min="14" max="14" width="9.125" style="8" customWidth="1"/>
    <col min="15" max="15" width="10.125" style="8" customWidth="1"/>
    <col min="16" max="16" width="14.6875" style="8" hidden="1" customWidth="1"/>
    <col min="17" max="17" width="8.625" style="8" hidden="1" customWidth="1"/>
    <col min="18" max="18" width="9.625" style="8" customWidth="1"/>
    <col min="19" max="19" width="9.75" style="8" customWidth="1"/>
    <col min="20" max="20" width="9.375" style="8" customWidth="1"/>
    <col min="21" max="21" width="12.4375" style="8" customWidth="1"/>
  </cols>
  <sheetData>
    <row r="1" spans="1:21" ht="28.5" x14ac:dyDescent="0.85">
      <c r="C1" s="12"/>
    </row>
    <row r="2" spans="1:21" x14ac:dyDescent="0.5">
      <c r="H2" s="13" t="s">
        <v>11</v>
      </c>
      <c r="I2" s="13"/>
      <c r="J2" s="13"/>
      <c r="K2" s="8">
        <v>0</v>
      </c>
    </row>
    <row r="3" spans="1:21" ht="25.5" x14ac:dyDescent="0.75">
      <c r="C3" s="96" t="s">
        <v>35</v>
      </c>
      <c r="D3" s="11"/>
      <c r="H3" s="10">
        <v>3.7500000000000003E-3</v>
      </c>
      <c r="I3" s="10"/>
      <c r="J3" s="10"/>
    </row>
    <row r="4" spans="1:21" s="48" customFormat="1" ht="30" x14ac:dyDescent="0.4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54" t="s">
        <v>32</v>
      </c>
      <c r="H4" s="27" t="s">
        <v>6</v>
      </c>
      <c r="I4" s="27" t="s">
        <v>38</v>
      </c>
      <c r="J4" s="27" t="s">
        <v>26</v>
      </c>
      <c r="K4" s="27" t="s">
        <v>7</v>
      </c>
      <c r="L4" s="71" t="s">
        <v>27</v>
      </c>
      <c r="M4" s="71" t="s">
        <v>28</v>
      </c>
      <c r="N4" s="71" t="s">
        <v>29</v>
      </c>
      <c r="O4" s="71" t="s">
        <v>15</v>
      </c>
      <c r="P4" s="27" t="s">
        <v>39</v>
      </c>
      <c r="Q4" s="27" t="s">
        <v>8</v>
      </c>
      <c r="R4" s="72" t="s">
        <v>36</v>
      </c>
      <c r="S4" s="72" t="s">
        <v>37</v>
      </c>
      <c r="T4" s="72" t="s">
        <v>41</v>
      </c>
      <c r="U4" s="75" t="s">
        <v>9</v>
      </c>
    </row>
    <row r="5" spans="1:21" s="48" customFormat="1" ht="27.75" customHeight="1" x14ac:dyDescent="0.4">
      <c r="A5" s="49">
        <v>2</v>
      </c>
      <c r="B5" s="88"/>
      <c r="C5" s="50"/>
      <c r="D5" s="51"/>
      <c r="E5" s="51"/>
      <c r="F5" s="51"/>
      <c r="G5" s="28"/>
      <c r="H5" s="52"/>
      <c r="I5" s="59"/>
      <c r="J5" s="59"/>
      <c r="K5" s="60"/>
      <c r="L5" s="46"/>
      <c r="M5" s="46"/>
      <c r="N5" s="46"/>
      <c r="O5" s="28"/>
      <c r="P5" s="61"/>
      <c r="Q5" s="60"/>
      <c r="R5" s="46"/>
      <c r="S5" s="46"/>
      <c r="T5" s="28"/>
      <c r="U5" s="28"/>
    </row>
    <row r="6" spans="1:21" x14ac:dyDescent="0.5">
      <c r="A6" s="53">
        <v>1</v>
      </c>
      <c r="B6" s="89" t="s">
        <v>17</v>
      </c>
      <c r="C6" s="50"/>
      <c r="D6" s="51"/>
      <c r="E6" s="51"/>
      <c r="F6" s="51"/>
      <c r="G6" s="28"/>
      <c r="H6" s="52"/>
      <c r="I6" s="59"/>
      <c r="J6" s="59"/>
      <c r="K6" s="60"/>
      <c r="L6" s="46"/>
      <c r="M6" s="46"/>
      <c r="N6" s="46"/>
      <c r="O6" s="28"/>
      <c r="P6" s="61"/>
      <c r="Q6" s="60"/>
      <c r="R6" s="46"/>
      <c r="S6" s="46"/>
      <c r="T6" s="28"/>
      <c r="U6" s="28"/>
    </row>
    <row r="7" spans="1:21" x14ac:dyDescent="0.5">
      <c r="A7" s="82"/>
      <c r="B7" s="83"/>
      <c r="C7" s="83"/>
      <c r="D7" s="79"/>
      <c r="E7" s="84"/>
      <c r="F7" s="79"/>
      <c r="G7" s="28"/>
      <c r="H7" s="52"/>
      <c r="I7" s="87"/>
      <c r="J7" s="87"/>
      <c r="K7" s="60"/>
      <c r="L7" s="46"/>
      <c r="M7" s="85"/>
      <c r="N7" s="85"/>
      <c r="O7" s="28"/>
      <c r="P7" s="81"/>
      <c r="Q7" s="60"/>
      <c r="R7" s="80"/>
      <c r="S7" s="80"/>
      <c r="T7" s="45"/>
      <c r="U7" s="45"/>
    </row>
    <row r="8" spans="1:21" x14ac:dyDescent="0.5">
      <c r="A8" s="82"/>
      <c r="B8" s="83"/>
      <c r="C8" s="83"/>
      <c r="D8" s="79"/>
      <c r="E8" s="84">
        <f>2020-Tabelle145[[#This Row],[Geburstjahr]]</f>
        <v>2020</v>
      </c>
      <c r="F8" s="79"/>
      <c r="G8" s="28"/>
      <c r="H8" s="86"/>
      <c r="I8" s="87"/>
      <c r="J8" s="87"/>
      <c r="K8" s="85"/>
      <c r="L8" s="46"/>
      <c r="M8" s="85">
        <f>Tabelle145[[#This Row],[Rad Runde 2]]-Tabelle145[[#This Row],[Rad Runde 1 ]]</f>
        <v>0</v>
      </c>
      <c r="N8" s="85">
        <f>Tabelle145[[#This Row],[Rad In]]-Tabelle145[[#This Row],[Rad Runde 2]]</f>
        <v>0</v>
      </c>
      <c r="O8" s="28"/>
      <c r="P8" s="81"/>
      <c r="Q8" s="85"/>
      <c r="R8" s="80">
        <f>Tabelle145[[#This Row],[Lauf Runde 1 ]]-Tabelle145[[#This Row],[Rad In]]</f>
        <v>0</v>
      </c>
      <c r="S8" s="80">
        <f>Tabelle145[[#This Row],[Ziel]]-Tabelle145[[#This Row],[Lauf Runde 1 ]]</f>
        <v>0</v>
      </c>
      <c r="T8" s="45">
        <f>Tabelle145[[#This Row],[Ziel]]-Tabelle145[[#This Row],[Rad In]]</f>
        <v>0</v>
      </c>
      <c r="U8" s="45"/>
    </row>
  </sheetData>
  <pageMargins left="0.7" right="0.7" top="0.78740157499999996" bottom="0.78740157499999996" header="0.3" footer="0.3"/>
  <pageSetup paperSize="9" orientation="landscape" horizontalDpi="0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6"/>
  <sheetViews>
    <sheetView workbookViewId="0">
      <selection activeCell="C18" sqref="C18"/>
    </sheetView>
  </sheetViews>
  <sheetFormatPr baseColWidth="10" defaultColWidth="10.875" defaultRowHeight="15.75" x14ac:dyDescent="0.5"/>
  <cols>
    <col min="1" max="1" width="19.25" customWidth="1"/>
    <col min="5" max="5" width="12.8125" customWidth="1"/>
    <col min="10" max="10" width="12.4375" bestFit="1" customWidth="1"/>
    <col min="11" max="11" width="12.9375" customWidth="1"/>
  </cols>
  <sheetData>
    <row r="1" spans="1:14" ht="33.6" customHeight="1" thickBot="1" x14ac:dyDescent="0.9">
      <c r="A1" s="76" t="s">
        <v>43</v>
      </c>
      <c r="B1" s="77"/>
      <c r="C1" s="78"/>
    </row>
    <row r="2" spans="1:14" ht="29.45" customHeight="1" thickBot="1" x14ac:dyDescent="0.55000000000000004"/>
    <row r="3" spans="1:14" ht="23.65" thickBot="1" x14ac:dyDescent="0.75">
      <c r="A3" s="22"/>
      <c r="B3" s="19" t="s">
        <v>48</v>
      </c>
      <c r="C3" s="17" t="s">
        <v>49</v>
      </c>
      <c r="D3" s="17" t="s">
        <v>50</v>
      </c>
      <c r="E3" s="17" t="s">
        <v>18</v>
      </c>
      <c r="F3" s="17" t="s">
        <v>45</v>
      </c>
      <c r="G3" s="17"/>
      <c r="H3" s="17"/>
      <c r="I3" s="17"/>
      <c r="J3" s="17"/>
      <c r="K3" s="18"/>
    </row>
    <row r="4" spans="1:14" ht="23.25" x14ac:dyDescent="0.7">
      <c r="A4" s="23" t="s">
        <v>6</v>
      </c>
      <c r="B4" s="20">
        <v>0</v>
      </c>
      <c r="C4" s="16">
        <v>4.6296296296296294E-5</v>
      </c>
      <c r="D4" s="16">
        <v>4.9768518518518521E-4</v>
      </c>
      <c r="E4" s="16">
        <v>6.9444444444444447E-4</v>
      </c>
      <c r="F4" s="16">
        <v>7.5231481481481471E-4</v>
      </c>
      <c r="G4" s="16"/>
      <c r="H4" s="16"/>
      <c r="I4" s="16"/>
      <c r="J4" s="16"/>
      <c r="K4" s="16"/>
    </row>
    <row r="5" spans="1:14" ht="23.25" x14ac:dyDescent="0.7">
      <c r="A5" s="24" t="s">
        <v>19</v>
      </c>
      <c r="B5" s="21"/>
      <c r="C5" s="14"/>
      <c r="D5" s="14"/>
      <c r="E5" s="14"/>
      <c r="F5" s="14"/>
      <c r="G5" s="14"/>
      <c r="H5" s="14"/>
      <c r="I5" s="14"/>
      <c r="J5" s="14"/>
      <c r="K5" s="14"/>
    </row>
    <row r="6" spans="1:14" ht="23.25" x14ac:dyDescent="0.7">
      <c r="A6" s="24" t="s">
        <v>20</v>
      </c>
      <c r="B6" s="21"/>
      <c r="C6" s="14"/>
      <c r="D6" s="14"/>
      <c r="E6" s="14"/>
      <c r="F6" s="15"/>
      <c r="G6" s="15"/>
      <c r="H6" s="15"/>
      <c r="I6" s="14"/>
      <c r="J6" s="14"/>
      <c r="K6" s="14"/>
      <c r="N6" s="8"/>
    </row>
    <row r="7" spans="1:14" ht="23.25" x14ac:dyDescent="0.7">
      <c r="A7" s="24" t="s">
        <v>21</v>
      </c>
      <c r="B7" s="101"/>
      <c r="C7" s="15"/>
      <c r="D7" s="15"/>
      <c r="E7" s="15"/>
      <c r="F7" s="15"/>
      <c r="G7" s="15"/>
      <c r="H7" s="15"/>
      <c r="I7" s="15"/>
      <c r="J7" s="15"/>
      <c r="K7" s="15"/>
      <c r="N7" s="8"/>
    </row>
    <row r="8" spans="1:14" ht="23.25" x14ac:dyDescent="0.7">
      <c r="A8" s="24" t="s">
        <v>22</v>
      </c>
      <c r="B8" s="21"/>
      <c r="C8" s="14"/>
      <c r="D8" s="14"/>
      <c r="E8" s="14"/>
      <c r="F8" s="14"/>
      <c r="G8" s="14"/>
      <c r="H8" s="14"/>
      <c r="I8" s="14"/>
      <c r="J8" s="14"/>
      <c r="K8" s="14"/>
      <c r="N8" s="8"/>
    </row>
    <row r="9" spans="1:14" ht="23.65" thickBot="1" x14ac:dyDescent="0.75">
      <c r="A9" s="25" t="s">
        <v>23</v>
      </c>
      <c r="B9" s="101"/>
      <c r="C9" s="15"/>
      <c r="D9" s="15"/>
      <c r="E9" s="15"/>
      <c r="F9" s="15"/>
      <c r="G9" s="15"/>
      <c r="H9" s="15"/>
      <c r="I9" s="15"/>
      <c r="J9" s="15"/>
      <c r="K9" s="15"/>
      <c r="N9" s="8"/>
    </row>
    <row r="10" spans="1:14" x14ac:dyDescent="0.5">
      <c r="B10" s="5"/>
      <c r="C10" s="5"/>
      <c r="D10" s="5"/>
      <c r="E10" s="5"/>
      <c r="F10" s="5"/>
      <c r="G10" s="5"/>
      <c r="H10" s="5"/>
      <c r="I10" s="5"/>
      <c r="J10" s="5"/>
      <c r="K10" s="5"/>
      <c r="N10" s="8"/>
    </row>
    <row r="11" spans="1:14" x14ac:dyDescent="0.5">
      <c r="B11" s="5"/>
      <c r="C11" s="5"/>
      <c r="D11" s="5"/>
      <c r="E11" s="5"/>
      <c r="F11" s="5"/>
      <c r="G11" s="5"/>
      <c r="H11" s="5"/>
      <c r="I11" s="5"/>
      <c r="J11" s="5"/>
      <c r="K11" s="5"/>
      <c r="N11" s="8"/>
    </row>
    <row r="12" spans="1:14" x14ac:dyDescent="0.5"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4" x14ac:dyDescent="0.5">
      <c r="A13" s="5"/>
      <c r="B13" s="5"/>
      <c r="C13" s="5"/>
      <c r="D13" s="5"/>
      <c r="E13" s="5"/>
      <c r="F13" s="5"/>
    </row>
    <row r="14" spans="1:14" x14ac:dyDescent="0.5">
      <c r="A14" s="5"/>
      <c r="B14" s="5"/>
      <c r="C14" s="5"/>
      <c r="D14" s="5"/>
      <c r="E14" s="5"/>
      <c r="F14" s="5"/>
    </row>
    <row r="15" spans="1:14" x14ac:dyDescent="0.5">
      <c r="A15" s="5"/>
      <c r="B15" s="5"/>
      <c r="C15" s="5"/>
      <c r="D15" s="5"/>
      <c r="E15" s="5"/>
      <c r="F15" s="5"/>
    </row>
    <row r="16" spans="1:14" x14ac:dyDescent="0.5">
      <c r="A16" s="5"/>
      <c r="B16" s="5"/>
      <c r="C16" s="5"/>
      <c r="D16" s="5"/>
      <c r="E16" s="5"/>
      <c r="F16" s="5"/>
    </row>
    <row r="17" spans="1:11" x14ac:dyDescent="0.5">
      <c r="A17" s="5"/>
      <c r="B17" s="5"/>
      <c r="C17" s="5"/>
      <c r="D17" s="5"/>
      <c r="E17" s="5"/>
      <c r="F17" s="5"/>
    </row>
    <row r="18" spans="1:11" x14ac:dyDescent="0.5">
      <c r="A18" s="5"/>
      <c r="B18" s="5"/>
      <c r="C18" s="5"/>
      <c r="D18" s="5"/>
      <c r="E18" s="5"/>
      <c r="F18" s="5"/>
    </row>
    <row r="19" spans="1:11" x14ac:dyDescent="0.5">
      <c r="A19" s="5"/>
      <c r="B19" s="5"/>
      <c r="C19" s="5"/>
      <c r="D19" s="5"/>
      <c r="E19" s="5"/>
      <c r="F19" s="5"/>
    </row>
    <row r="20" spans="1:11" x14ac:dyDescent="0.5">
      <c r="A20" s="5"/>
      <c r="B20" s="5"/>
      <c r="C20" s="5"/>
      <c r="D20" s="5"/>
      <c r="E20" s="5"/>
      <c r="F20" s="5"/>
    </row>
    <row r="21" spans="1:11" x14ac:dyDescent="0.5">
      <c r="A21" s="5"/>
      <c r="B21" s="5"/>
      <c r="C21" s="5"/>
      <c r="D21" s="5"/>
      <c r="E21" s="5"/>
      <c r="F21" s="5"/>
    </row>
    <row r="22" spans="1:11" x14ac:dyDescent="0.5">
      <c r="A22" s="5"/>
      <c r="B22" s="5"/>
      <c r="C22" s="5"/>
      <c r="D22" s="5"/>
      <c r="E22" s="5"/>
      <c r="F22" s="5"/>
    </row>
    <row r="23" spans="1:11" x14ac:dyDescent="0.5">
      <c r="A23" s="5"/>
      <c r="B23" s="5"/>
      <c r="C23" s="5"/>
      <c r="D23" s="5"/>
      <c r="E23" s="5"/>
      <c r="F23" s="5"/>
    </row>
    <row r="24" spans="1:11" x14ac:dyDescent="0.5">
      <c r="A24" s="5"/>
      <c r="B24" s="5"/>
      <c r="C24" s="5"/>
      <c r="D24" s="5"/>
      <c r="E24" s="5"/>
      <c r="F24" s="5"/>
    </row>
    <row r="25" spans="1:11" x14ac:dyDescent="0.5">
      <c r="A25" s="5"/>
      <c r="B25" s="5"/>
      <c r="C25" s="5"/>
      <c r="D25" s="5"/>
      <c r="E25" s="5"/>
      <c r="F25" s="5"/>
    </row>
    <row r="26" spans="1:11" x14ac:dyDescent="0.5">
      <c r="B26" s="5"/>
      <c r="C26" s="5"/>
      <c r="D26" s="5"/>
      <c r="E26" s="5"/>
      <c r="F26" s="5"/>
      <c r="G26" s="5"/>
      <c r="H26" s="5"/>
      <c r="I26" s="5"/>
      <c r="J26" s="5"/>
      <c r="K26" s="5"/>
    </row>
  </sheetData>
  <pageMargins left="0.7" right="0.7" top="0.78740157499999996" bottom="0.78740157499999996" header="0.3" footer="0.3"/>
  <pageSetup paperSize="9" scale="93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Schüler B C D</vt:lpstr>
      <vt:lpstr>JugB SchA</vt:lpstr>
      <vt:lpstr>JugA_Junioren</vt:lpstr>
      <vt:lpstr>Erwachsene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Schönfelder</dc:creator>
  <cp:lastModifiedBy>Martin Schönfelder</cp:lastModifiedBy>
  <cp:lastPrinted>2023-03-03T18:45:23Z</cp:lastPrinted>
  <dcterms:created xsi:type="dcterms:W3CDTF">2022-11-15T04:28:00Z</dcterms:created>
  <dcterms:modified xsi:type="dcterms:W3CDTF">2024-12-16T05:11:43Z</dcterms:modified>
</cp:coreProperties>
</file>