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.mueller\OneDrive\Dokumente\Wintertriathlon\"/>
    </mc:Choice>
  </mc:AlternateContent>
  <bookViews>
    <workbookView xWindow="-108" yWindow="-108" windowWidth="21816" windowHeight="14016"/>
  </bookViews>
  <sheets>
    <sheet name="Schüler B C D" sheetId="6" r:id="rId1"/>
    <sheet name="JugB Sch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6" l="1"/>
  <c r="J5" i="6"/>
  <c r="J6" i="6"/>
  <c r="J7" i="6"/>
  <c r="J8" i="6"/>
  <c r="N8" i="6"/>
  <c r="L8" i="6"/>
  <c r="N7" i="6"/>
  <c r="L7" i="6"/>
  <c r="N6" i="6"/>
  <c r="L6" i="6"/>
  <c r="N5" i="6"/>
  <c r="O6" i="6" l="1"/>
  <c r="P7" i="6"/>
  <c r="P8" i="6"/>
  <c r="O7" i="6"/>
  <c r="O5" i="6"/>
  <c r="P6" i="6"/>
  <c r="O8" i="6"/>
  <c r="X5" i="2"/>
  <c r="W5" i="2"/>
  <c r="W6" i="2"/>
  <c r="W7" i="2"/>
  <c r="V5" i="2"/>
  <c r="V6" i="2"/>
  <c r="V7" i="2"/>
  <c r="U5" i="2"/>
  <c r="U6" i="2"/>
  <c r="U7" i="2"/>
  <c r="R5" i="2"/>
  <c r="R6" i="2"/>
  <c r="R7" i="2"/>
  <c r="Q5" i="2"/>
  <c r="Q6" i="2"/>
  <c r="Q7" i="2"/>
  <c r="P5" i="2"/>
  <c r="P6" i="2"/>
  <c r="P7" i="2"/>
  <c r="M5" i="2"/>
  <c r="Y5" i="2" s="1"/>
  <c r="M6" i="2"/>
  <c r="M7" i="2"/>
  <c r="L5" i="2"/>
  <c r="L6" i="2"/>
  <c r="L7" i="2"/>
  <c r="K5" i="2"/>
  <c r="K6" i="2"/>
  <c r="K7" i="2"/>
  <c r="X6" i="2" l="1"/>
  <c r="Y7" i="2"/>
  <c r="X7" i="2"/>
  <c r="Y6" i="2"/>
</calcChain>
</file>

<file path=xl/sharedStrings.xml><?xml version="1.0" encoding="utf-8"?>
<sst xmlns="http://schemas.openxmlformats.org/spreadsheetml/2006/main" count="62" uniqueCount="41">
  <si>
    <t>Uhrzeit Start</t>
  </si>
  <si>
    <t>Startbox</t>
  </si>
  <si>
    <t>Name</t>
  </si>
  <si>
    <t>Vorname</t>
  </si>
  <si>
    <t>Geburstjahr</t>
  </si>
  <si>
    <t>Alter</t>
  </si>
  <si>
    <t>Startnummer</t>
  </si>
  <si>
    <t>Schwimmzeit (100m)</t>
  </si>
  <si>
    <t>Startzeit</t>
  </si>
  <si>
    <t>Rad In</t>
  </si>
  <si>
    <t>Ziel</t>
  </si>
  <si>
    <t>Platz AK</t>
  </si>
  <si>
    <t>1.</t>
  </si>
  <si>
    <t>Jugend B Schüler A</t>
  </si>
  <si>
    <t>Schwimmzeit (200m)</t>
  </si>
  <si>
    <t>Radzeit Runde 1</t>
  </si>
  <si>
    <t>Radzeit Runde 2</t>
  </si>
  <si>
    <t>Konstantin</t>
  </si>
  <si>
    <t>Schüler A</t>
  </si>
  <si>
    <t>Radzeit (6,6km)</t>
  </si>
  <si>
    <t>1. Wintertriathlon am 29.11.2025</t>
  </si>
  <si>
    <t>Laufzeit Runde 2.1</t>
  </si>
  <si>
    <t>Laufrunde 2.1</t>
  </si>
  <si>
    <t>Laufrunde 1.1</t>
  </si>
  <si>
    <t>Wechsel 1</t>
  </si>
  <si>
    <t>Radrunde 1</t>
  </si>
  <si>
    <t>Laufzeit Runde 1.1</t>
  </si>
  <si>
    <t>Laufzeit Runde 2.2</t>
  </si>
  <si>
    <t>Laufzeit Runde 2.22</t>
  </si>
  <si>
    <t>Gesamtzeit Duathlon</t>
  </si>
  <si>
    <t>Gesamtzeit Triathlon</t>
  </si>
  <si>
    <t>Adalia</t>
  </si>
  <si>
    <t>Fabian</t>
  </si>
  <si>
    <t>Mia</t>
  </si>
  <si>
    <t>Laufzeit 1 (0,55km)</t>
  </si>
  <si>
    <t>Laufzeit 2 (0,55km)</t>
  </si>
  <si>
    <t>Radzeit (3,3km)</t>
  </si>
  <si>
    <t>Laufzeit 1 (1,1km)</t>
  </si>
  <si>
    <t>Laufzeit 2 (1,1km)</t>
  </si>
  <si>
    <t>Alani (100m Schwimmen)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</si>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</sst>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00F26D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" fontId="4" fillId="0" borderId="0" xfId="0" applyNumberFormat="1" applyFont="1"/>
    <xf numFmtId="21" fontId="4" fillId="0" borderId="0" xfId="0" applyNumberFormat="1" applyFont="1"/>
    <xf numFmtId="21" fontId="4" fillId="0" borderId="1" xfId="0" applyNumberFormat="1" applyFont="1" applyBorder="1" applyProtection="1">
      <protection locked="0"/>
    </xf>
    <xf numFmtId="21" fontId="4" fillId="0" borderId="1" xfId="0" applyNumberFormat="1" applyFont="1" applyBorder="1"/>
    <xf numFmtId="21" fontId="0" fillId="0" borderId="0" xfId="0" applyNumberFormat="1"/>
    <xf numFmtId="21" fontId="3" fillId="0" borderId="0" xfId="0" applyNumberFormat="1" applyFont="1"/>
    <xf numFmtId="21" fontId="0" fillId="2" borderId="0" xfId="0" applyNumberFormat="1" applyFill="1"/>
    <xf numFmtId="0" fontId="0" fillId="2" borderId="0" xfId="0" applyFill="1"/>
    <xf numFmtId="0" fontId="6" fillId="0" borderId="0" xfId="0" applyFont="1"/>
    <xf numFmtId="21" fontId="2" fillId="0" borderId="0" xfId="0" applyNumberFormat="1" applyFont="1"/>
    <xf numFmtId="0" fontId="7" fillId="0" borderId="0" xfId="0" applyFont="1"/>
    <xf numFmtId="21" fontId="7" fillId="0" borderId="1" xfId="0" applyNumberFormat="1" applyFont="1" applyBorder="1"/>
    <xf numFmtId="49" fontId="8" fillId="0" borderId="1" xfId="0" applyNumberFormat="1" applyFont="1" applyBorder="1"/>
    <xf numFmtId="1" fontId="8" fillId="0" borderId="1" xfId="0" applyNumberFormat="1" applyFont="1" applyBorder="1"/>
    <xf numFmtId="21" fontId="8" fillId="0" borderId="1" xfId="0" applyNumberFormat="1" applyFont="1" applyBorder="1"/>
    <xf numFmtId="21" fontId="7" fillId="0" borderId="0" xfId="0" applyNumberFormat="1" applyFont="1" applyAlignment="1">
      <alignment wrapText="1"/>
    </xf>
    <xf numFmtId="21" fontId="3" fillId="0" borderId="0" xfId="0" applyNumberFormat="1" applyFont="1" applyAlignment="1">
      <alignment wrapText="1"/>
    </xf>
    <xf numFmtId="21" fontId="4" fillId="0" borderId="2" xfId="0" applyNumberFormat="1" applyFont="1" applyBorder="1" applyProtection="1">
      <protection locked="0"/>
    </xf>
    <xf numFmtId="21" fontId="4" fillId="0" borderId="2" xfId="0" applyNumberFormat="1" applyFont="1" applyBorder="1"/>
    <xf numFmtId="21" fontId="9" fillId="0" borderId="1" xfId="0" applyNumberFormat="1" applyFont="1" applyBorder="1"/>
    <xf numFmtId="21" fontId="8" fillId="3" borderId="1" xfId="0" applyNumberFormat="1" applyFont="1" applyFill="1" applyBorder="1"/>
    <xf numFmtId="21" fontId="8" fillId="3" borderId="1" xfId="0" applyNumberFormat="1" applyFont="1" applyFill="1" applyBorder="1" applyProtection="1">
      <protection locked="0"/>
    </xf>
    <xf numFmtId="21" fontId="7" fillId="4" borderId="0" xfId="0" applyNumberFormat="1" applyFont="1" applyFill="1" applyAlignment="1">
      <alignment wrapText="1"/>
    </xf>
    <xf numFmtId="21" fontId="7" fillId="5" borderId="0" xfId="0" applyNumberFormat="1" applyFont="1" applyFill="1" applyAlignment="1">
      <alignment wrapText="1"/>
    </xf>
    <xf numFmtId="21" fontId="7" fillId="6" borderId="0" xfId="0" applyNumberFormat="1" applyFont="1" applyFill="1" applyAlignment="1">
      <alignment wrapText="1"/>
    </xf>
    <xf numFmtId="0" fontId="5" fillId="0" borderId="0" xfId="0" applyFont="1"/>
    <xf numFmtId="1" fontId="10" fillId="0" borderId="0" xfId="0" applyNumberFormat="1" applyFont="1" applyAlignment="1">
      <alignment horizontal="center"/>
    </xf>
    <xf numFmtId="21" fontId="4" fillId="0" borderId="0" xfId="0" applyNumberFormat="1" applyFont="1" applyBorder="1" applyProtection="1">
      <protection locked="0"/>
    </xf>
    <xf numFmtId="21" fontId="7" fillId="10" borderId="0" xfId="0" applyNumberFormat="1" applyFont="1" applyFill="1" applyAlignment="1">
      <alignment wrapText="1"/>
    </xf>
    <xf numFmtId="21" fontId="1" fillId="0" borderId="0" xfId="0" applyNumberFormat="1" applyFont="1"/>
    <xf numFmtId="21" fontId="11" fillId="0" borderId="0" xfId="0" applyNumberFormat="1" applyFont="1"/>
    <xf numFmtId="21" fontId="3" fillId="7" borderId="0" xfId="0" applyNumberFormat="1" applyFont="1" applyFill="1" applyAlignment="1">
      <alignment wrapText="1"/>
    </xf>
    <xf numFmtId="21" fontId="3" fillId="8" borderId="0" xfId="0" applyNumberFormat="1" applyFont="1" applyFill="1" applyAlignment="1">
      <alignment wrapText="1"/>
    </xf>
    <xf numFmtId="21" fontId="3" fillId="9" borderId="0" xfId="0" applyNumberFormat="1" applyFont="1" applyFill="1" applyAlignment="1">
      <alignment wrapText="1"/>
    </xf>
    <xf numFmtId="49" fontId="8" fillId="0" borderId="1" xfId="0" applyNumberFormat="1" applyFont="1" applyBorder="1" applyAlignment="1">
      <alignment wrapText="1"/>
    </xf>
    <xf numFmtId="21" fontId="9" fillId="0" borderId="1" xfId="0" applyNumberFormat="1" applyFont="1" applyBorder="1" applyAlignment="1">
      <alignment horizontal="center"/>
    </xf>
    <xf numFmtId="21" fontId="4" fillId="11" borderId="1" xfId="0" applyNumberFormat="1" applyFont="1" applyFill="1" applyBorder="1"/>
    <xf numFmtId="21" fontId="4" fillId="11" borderId="1" xfId="0" applyNumberFormat="1" applyFont="1" applyFill="1" applyBorder="1" applyProtection="1">
      <protection locked="0"/>
    </xf>
    <xf numFmtId="21" fontId="1" fillId="0" borderId="0" xfId="0" applyNumberFormat="1" applyFont="1" applyFill="1"/>
    <xf numFmtId="21" fontId="2" fillId="0" borderId="0" xfId="0" applyNumberFormat="1" applyFont="1" applyFill="1"/>
  </cellXfs>
  <cellStyles count="1">
    <cellStyle name="Standard" xfId="0" builtinId="0"/>
  </cellStyles>
  <dxfs count="47"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rgb="FF000000"/>
        <name val="Arial Narrow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6" formatCode="h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6" formatCode="hh:mm:ss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1" formatCode="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numFmt numFmtId="30" formatCode="@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 Narrow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D85D"/>
      <color rgb="FF00F26D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9</xdr:row>
      <xdr:rowOff>71120</xdr:rowOff>
    </xdr:from>
    <xdr:to>
      <xdr:col>16</xdr:col>
      <xdr:colOff>388620</xdr:colOff>
      <xdr:row>14</xdr:row>
      <xdr:rowOff>15240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4602048-46E9-8947-BBE2-812B41D57359}"/>
            </a:ext>
          </a:extLst>
        </xdr:cNvPr>
        <xdr:cNvSpPr txBox="1"/>
      </xdr:nvSpPr>
      <xdr:spPr>
        <a:xfrm>
          <a:off x="175260" y="2258060"/>
          <a:ext cx="5631180" cy="934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Schwimmen / Lauf/ Rad / Lauf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Erwachsene/Junioren/Jugend A: 400m /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x 0,55km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3 x 3,3km-Runde / 3 x 0,55km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Jugend B und Schüler A: 200m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2 x 0,55km / 2 x 3,3km-Runde / 2 x 0,55km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Schüler B und jüngere Schülerklassen: 100m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1 x 0,55km / 1 x 3,3km-Runde / 1 x 0,55km</a:t>
          </a:r>
          <a:r>
            <a:rPr lang="de-DE"/>
            <a:t/>
          </a:r>
          <a:br>
            <a:rPr lang="de-DE"/>
          </a:b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358140</xdr:colOff>
      <xdr:row>8</xdr:row>
      <xdr:rowOff>2540</xdr:rowOff>
    </xdr:from>
    <xdr:to>
      <xdr:col>21</xdr:col>
      <xdr:colOff>220980</xdr:colOff>
      <xdr:row>13</xdr:row>
      <xdr:rowOff>22860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4602048-46E9-8947-BBE2-812B41D57359}"/>
            </a:ext>
          </a:extLst>
        </xdr:cNvPr>
        <xdr:cNvSpPr txBox="1"/>
      </xdr:nvSpPr>
      <xdr:spPr>
        <a:xfrm>
          <a:off x="1219200" y="2677160"/>
          <a:ext cx="5341620" cy="1010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Schwimmen / Lauf/ Rad / Lauf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Erwachsene/Junioren/Jugend A: 400m /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x 0,5km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3 x 3,15km-Runde / 3 x 0,5km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Jugend B und Schüler A: 200m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2 x 0,5km / 2 x 3,15km-Runde / 2 x 0,5km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Schüler B und jüngere Schülerklassen: 100m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1 x 0,5km / 1 x 3,15km-Runde / 1 x 0,5km</a:t>
          </a:r>
          <a:r>
            <a:rPr lang="de-DE"/>
            <a:t/>
          </a:r>
          <a:br>
            <a:rPr lang="de-DE"/>
          </a:br>
          <a:endParaRPr lang="de-DE" sz="1100"/>
        </a:p>
      </xdr:txBody>
    </xdr:sp>
    <xdr:clientData/>
  </xdr:twoCellAnchor>
</xdr:wsDr>
</file>

<file path=xl/tables/table1.xml><?xml version="1.0" encoding="utf-8"?>
<table xmlns="http://schemas.openxmlformats.org/spreadsheetml/2006/main" id="5" name="Tabelle136" displayName="Tabelle136" ref="A4:Q8" totalsRowShown="0" headerRowDxfId="34" dataDxfId="33">
  <autoFilter ref="A4:Q8"/>
  <sortState ref="A5:Z8">
    <sortCondition ref="P4:P10"/>
  </sortState>
  <tableColumns count="17">
    <tableColumn id="1" name="Startbox" dataDxfId="32"/>
    <tableColumn id="2" name="Name" dataDxfId="31"/>
    <tableColumn id="3" name="Vorname" dataDxfId="30"/>
    <tableColumn id="4" name="Geburstjahr" dataDxfId="29"/>
    <tableColumn id="5" name="Alter" dataDxfId="28">
      <calculatedColumnFormula>2020-Tabelle136[[#This Row],[Geburstjahr]]</calculatedColumnFormula>
    </tableColumn>
    <tableColumn id="20" name="Startnummer" dataDxfId="27"/>
    <tableColumn id="19" name="Schwimmzeit (100m)" dataDxfId="26"/>
    <tableColumn id="7" name="Startzeit" dataDxfId="25">
      <calculatedColumnFormula>$H$3+Tabelle136[[#This Row],[Schwimmzeit (100m)]]</calculatedColumnFormula>
    </tableColumn>
    <tableColumn id="11" name="Wechsel 1" dataDxfId="5"/>
    <tableColumn id="22" name="Laufzeit 1 (0,55km)" dataDxfId="3">
      <calculatedColumnFormula>Tabelle136[[#This Row],[Wechsel 1]]-Tabelle136[[#This Row],[Startzeit]]</calculatedColumnFormula>
    </tableColumn>
    <tableColumn id="12" name="Rad In" dataDxfId="4"/>
    <tableColumn id="13" name="Radzeit (3,3km)" dataDxfId="24">
      <calculatedColumnFormula>Tabelle136[[#This Row],[Rad In]]-Tabelle136[[#This Row],[Wechsel 1]]</calculatedColumnFormula>
    </tableColumn>
    <tableColumn id="21" name="Ziel" dataDxfId="2"/>
    <tableColumn id="17" name="Laufzeit 2 (0,55km)" dataDxfId="0">
      <calculatedColumnFormula>Tabelle136[[#This Row],[Ziel]]-Tabelle136[[#This Row],[Rad In]]</calculatedColumnFormula>
    </tableColumn>
    <tableColumn id="27" name="Gesamtzeit Duathlon" dataDxfId="1">
      <calculatedColumnFormula>Tabelle136[[#This Row],[Laufzeit 1 (0,55km)]]+Tabelle136[[#This Row],[Radzeit (3,3km)]]+Tabelle136[[#This Row],[Laufzeit 2 (0,55km)]]</calculatedColumnFormula>
    </tableColumn>
    <tableColumn id="18" name="Gesamtzeit Triathlon" dataDxfId="23">
      <calculatedColumnFormula>Tabelle136[[#This Row],[Schwimmzeit (100m)]]+Tabelle136[[#This Row],[Laufzeit 1 (0,55km)]]+Tabelle136[[#This Row],[Radzeit (3,3km)]]+Tabelle136[[#This Row],[Laufzeit 2 (0,55km)]]</calculatedColumnFormula>
    </tableColumn>
    <tableColumn id="10" name="Platz AK" dataDxfId="2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A4:Z7" totalsRowShown="0" headerRowDxfId="46" dataDxfId="45">
  <autoFilter ref="A4:Z7"/>
  <sortState ref="A5:Z8">
    <sortCondition ref="Y4:Y10"/>
  </sortState>
  <tableColumns count="26">
    <tableColumn id="1" name="Startbox" dataDxfId="44"/>
    <tableColumn id="2" name="Name" dataDxfId="43"/>
    <tableColumn id="3" name="Vorname" dataDxfId="42"/>
    <tableColumn id="4" name="Geburstjahr" dataDxfId="41"/>
    <tableColumn id="5" name="Alter" dataDxfId="40">
      <calculatedColumnFormula>2020-Tabelle13[[#This Row],[Geburstjahr]]</calculatedColumnFormula>
    </tableColumn>
    <tableColumn id="20" name="Startnummer" dataDxfId="39"/>
    <tableColumn id="19" name="Schwimmzeit (200m)" dataDxfId="38"/>
    <tableColumn id="7" name="Startzeit" dataDxfId="37">
      <calculatedColumnFormula>$H$3+Tabelle13[[#This Row],[Schwimmzeit (200m)]]</calculatedColumnFormula>
    </tableColumn>
    <tableColumn id="14" name="Laufrunde 1.1" dataDxfId="35"/>
    <tableColumn id="11" name="Wechsel 1" dataDxfId="17"/>
    <tableColumn id="24" name="Laufzeit Runde 1.1" dataDxfId="16">
      <calculatedColumnFormula>Tabelle13[[#This Row],[Laufrunde 1.1]]</calculatedColumnFormula>
    </tableColumn>
    <tableColumn id="23" name="Laufzeit Runde 2.2" dataDxfId="14">
      <calculatedColumnFormula>Tabelle13[[#This Row],[Wechsel 1]]-Tabelle13[[#This Row],[Laufrunde 1.1]]</calculatedColumnFormula>
    </tableColumn>
    <tableColumn id="22" name="Laufzeit 1 (1,1km)" dataDxfId="15">
      <calculatedColumnFormula>Tabelle13[[#This Row],[Wechsel 1]]</calculatedColumnFormula>
    </tableColumn>
    <tableColumn id="6" name="Radrunde 1" dataDxfId="21"/>
    <tableColumn id="12" name="Rad In" dataDxfId="13"/>
    <tableColumn id="9" name="Radzeit Runde 1" dataDxfId="12">
      <calculatedColumnFormula>Tabelle13[[#This Row],[Radrunde 1]]-Tabelle13[[#This Row],[Wechsel 1]]</calculatedColumnFormula>
    </tableColumn>
    <tableColumn id="8" name="Radzeit Runde 2" dataDxfId="10">
      <calculatedColumnFormula>Tabelle13[[#This Row],[Rad In]]-Tabelle13[[#This Row],[Radrunde 1]]</calculatedColumnFormula>
    </tableColumn>
    <tableColumn id="13" name="Radzeit (6,6km)" dataDxfId="11">
      <calculatedColumnFormula>Tabelle13[[#This Row],[Rad In]]-Tabelle13[[#This Row],[Wechsel 1]]</calculatedColumnFormula>
    </tableColumn>
    <tableColumn id="16" name="Laufrunde 2.1" dataDxfId="20"/>
    <tableColumn id="21" name="Ziel" dataDxfId="9"/>
    <tableColumn id="26" name="Laufzeit Runde 2.1" dataDxfId="8">
      <calculatedColumnFormula>Tabelle13[[#This Row],[Laufrunde 2.1]]-Tabelle13[[#This Row],[Rad In]]</calculatedColumnFormula>
    </tableColumn>
    <tableColumn id="25" name="Laufzeit Runde 2.22" dataDxfId="6">
      <calculatedColumnFormula>Tabelle13[[#This Row],[Ziel]]-Tabelle13[[#This Row],[Laufrunde 2.1]]</calculatedColumnFormula>
    </tableColumn>
    <tableColumn id="17" name="Laufzeit 2 (1,1km)" dataDxfId="7">
      <calculatedColumnFormula>Tabelle13[[#This Row],[Ziel]]-Tabelle13[[#This Row],[Rad In]]</calculatedColumnFormula>
    </tableColumn>
    <tableColumn id="27" name="Gesamtzeit Duathlon" dataDxfId="18">
      <calculatedColumnFormula>Tabelle13[[#This Row],[Laufzeit 1 (1,1km)]]+Tabelle13[[#This Row],[Radzeit (6,6km)]]+Tabelle13[[#This Row],[Laufzeit 2 (1,1km)]]</calculatedColumnFormula>
    </tableColumn>
    <tableColumn id="18" name="Gesamtzeit Triathlon" dataDxfId="19">
      <calculatedColumnFormula>Tabelle13[[#This Row],[Schwimmzeit (200m)]]+Tabelle13[[#This Row],[Laufzeit 1 (1,1km)]]+Tabelle13[[#This Row],[Radzeit (6,6km)]]+Tabelle13[[#This Row],[Laufzeit 2 (1,1km)]]</calculatedColumnFormula>
    </tableColumn>
    <tableColumn id="10" name="Platz AK" dataDxfId="3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C1" workbookViewId="0">
      <selection activeCell="S13" sqref="S13"/>
    </sheetView>
  </sheetViews>
  <sheetFormatPr baseColWidth="10" defaultColWidth="10.69921875" defaultRowHeight="15.6" x14ac:dyDescent="0.3"/>
  <cols>
    <col min="1" max="2" width="10.69921875" hidden="1" customWidth="1"/>
    <col min="4" max="6" width="10.69921875" hidden="1" customWidth="1"/>
    <col min="7" max="7" width="11.3984375" style="8" customWidth="1"/>
    <col min="8" max="9" width="11.69921875" style="8" hidden="1" customWidth="1"/>
    <col min="10" max="10" width="9.3984375" style="13" customWidth="1"/>
    <col min="11" max="11" width="8.59765625" style="8" hidden="1" customWidth="1"/>
    <col min="12" max="12" width="10.19921875" style="8" customWidth="1"/>
    <col min="13" max="13" width="7.09765625" style="8" hidden="1" customWidth="1"/>
    <col min="14" max="14" width="8.59765625" style="13" customWidth="1"/>
    <col min="15" max="15" width="10.8984375" style="8" customWidth="1"/>
    <col min="16" max="16" width="9.8984375" style="8" customWidth="1"/>
    <col min="17" max="17" width="5.69921875" customWidth="1"/>
  </cols>
  <sheetData>
    <row r="1" spans="1:17" ht="28.8" x14ac:dyDescent="0.55000000000000004">
      <c r="C1" s="12" t="s">
        <v>20</v>
      </c>
    </row>
    <row r="2" spans="1:17" x14ac:dyDescent="0.3">
      <c r="H2" s="13" t="s">
        <v>0</v>
      </c>
      <c r="I2" s="13"/>
      <c r="K2" s="8">
        <v>0.42048611111111112</v>
      </c>
    </row>
    <row r="3" spans="1:17" ht="25.8" x14ac:dyDescent="0.5">
      <c r="B3" s="11"/>
      <c r="C3" s="29" t="s">
        <v>13</v>
      </c>
      <c r="H3" s="10"/>
      <c r="I3" s="10"/>
      <c r="J3" s="43"/>
    </row>
    <row r="4" spans="1:17" s="2" customFormat="1" ht="31.2" x14ac:dyDescent="0.3">
      <c r="A4" s="1" t="s">
        <v>1</v>
      </c>
      <c r="B4" s="1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9" t="s">
        <v>7</v>
      </c>
      <c r="H4" s="19" t="s">
        <v>8</v>
      </c>
      <c r="I4" s="19" t="s">
        <v>24</v>
      </c>
      <c r="J4" s="27" t="s">
        <v>34</v>
      </c>
      <c r="K4" s="19" t="s">
        <v>9</v>
      </c>
      <c r="L4" s="26" t="s">
        <v>36</v>
      </c>
      <c r="M4" s="19" t="s">
        <v>10</v>
      </c>
      <c r="N4" s="27" t="s">
        <v>35</v>
      </c>
      <c r="O4" s="27" t="s">
        <v>29</v>
      </c>
      <c r="P4" s="28" t="s">
        <v>30</v>
      </c>
      <c r="Q4" s="20" t="s">
        <v>11</v>
      </c>
    </row>
    <row r="5" spans="1:17" s="2" customFormat="1" ht="27.75" customHeight="1" x14ac:dyDescent="0.35">
      <c r="B5" s="3"/>
      <c r="C5" s="16" t="s">
        <v>32</v>
      </c>
      <c r="D5" s="17">
        <v>2010</v>
      </c>
      <c r="E5" s="17" t="s">
        <v>18</v>
      </c>
      <c r="F5" s="17"/>
      <c r="G5" s="15">
        <v>0</v>
      </c>
      <c r="H5" s="18">
        <v>5.5555555555555558E-3</v>
      </c>
      <c r="I5" s="18">
        <v>7.789351851851852E-3</v>
      </c>
      <c r="J5" s="15">
        <f>Tabelle136[[#This Row],[Wechsel 1]]-Tabelle136[[#This Row],[Startzeit]]</f>
        <v>2.2337962962962962E-3</v>
      </c>
      <c r="K5" s="25">
        <v>1.982638888888889E-2</v>
      </c>
      <c r="L5" s="15">
        <f>Tabelle136[[#This Row],[Rad In]]-Tabelle136[[#This Row],[Wechsel 1]]</f>
        <v>1.2037037037037037E-2</v>
      </c>
      <c r="M5" s="25">
        <v>2.2361111111111113E-2</v>
      </c>
      <c r="N5" s="15">
        <f>Tabelle136[[#This Row],[Ziel]]-Tabelle136[[#This Row],[Rad In]]</f>
        <v>2.5347222222222229E-3</v>
      </c>
      <c r="O5" s="23">
        <f>Tabelle136[[#This Row],[Laufzeit 1 (0,55km)]]+Tabelle136[[#This Row],[Radzeit (3,3km)]]+Tabelle136[[#This Row],[Laufzeit 2 (0,55km)]]</f>
        <v>1.6805555555555556E-2</v>
      </c>
      <c r="P5" s="39" t="s">
        <v>40</v>
      </c>
      <c r="Q5" s="30" t="s">
        <v>12</v>
      </c>
    </row>
    <row r="6" spans="1:17" s="2" customFormat="1" ht="27.75" customHeight="1" x14ac:dyDescent="0.35">
      <c r="B6" s="3"/>
      <c r="C6" s="16" t="s">
        <v>33</v>
      </c>
      <c r="D6" s="17"/>
      <c r="E6" s="17"/>
      <c r="F6" s="17"/>
      <c r="G6" s="15">
        <v>1.712962962962963E-3</v>
      </c>
      <c r="H6" s="18">
        <v>5.5555555555555558E-3</v>
      </c>
      <c r="I6" s="18">
        <v>7.8703703703703713E-3</v>
      </c>
      <c r="J6" s="15">
        <f>Tabelle136[[#This Row],[Wechsel 1]]-Tabelle136[[#This Row],[Startzeit]]</f>
        <v>2.3148148148148156E-3</v>
      </c>
      <c r="K6" s="25">
        <v>1.9618055555555555E-2</v>
      </c>
      <c r="L6" s="15">
        <f>Tabelle136[[#This Row],[Rad In]]-Tabelle136[[#This Row],[Wechsel 1]]</f>
        <v>1.1747685185185184E-2</v>
      </c>
      <c r="M6" s="25">
        <v>2.2569444444444444E-2</v>
      </c>
      <c r="N6" s="15">
        <f>Tabelle136[[#This Row],[Ziel]]-Tabelle136[[#This Row],[Rad In]]</f>
        <v>2.9513888888888888E-3</v>
      </c>
      <c r="O6" s="23">
        <f>Tabelle136[[#This Row],[Laufzeit 1 (0,55km)]]+Tabelle136[[#This Row],[Radzeit (3,3km)]]+Tabelle136[[#This Row],[Laufzeit 2 (0,55km)]]</f>
        <v>1.7013888888888887E-2</v>
      </c>
      <c r="P6" s="23">
        <f>Tabelle136[[#This Row],[Schwimmzeit (100m)]]+Tabelle136[[#This Row],[Laufzeit 1 (0,55km)]]+Tabelle136[[#This Row],[Radzeit (3,3km)]]+Tabelle136[[#This Row],[Laufzeit 2 (0,55km)]]</f>
        <v>1.8726851851851852E-2</v>
      </c>
      <c r="Q6" s="30" t="s">
        <v>12</v>
      </c>
    </row>
    <row r="7" spans="1:17" s="2" customFormat="1" ht="27.75" hidden="1" customHeight="1" x14ac:dyDescent="0.25">
      <c r="B7" s="3"/>
      <c r="C7" s="3"/>
      <c r="D7" s="4"/>
      <c r="E7" s="4"/>
      <c r="F7" s="4"/>
      <c r="G7" s="5"/>
      <c r="H7" s="5"/>
      <c r="I7" s="5"/>
      <c r="J7" s="9">
        <f>Tabelle136[[#This Row],[Wechsel 1]]-Tabelle136[[#This Row],[Startzeit]]</f>
        <v>0</v>
      </c>
      <c r="K7" s="21"/>
      <c r="L7" s="22">
        <f>Tabelle136[[#This Row],[Rad In]]-Tabelle136[[#This Row],[Wechsel 1]]</f>
        <v>0</v>
      </c>
      <c r="M7" s="31"/>
      <c r="N7" s="9">
        <f>Tabelle136[[#This Row],[Ziel]]-Tabelle136[[#This Row],[Rad In]]</f>
        <v>0</v>
      </c>
      <c r="O7" s="5">
        <f>Tabelle136[[#This Row],[Laufzeit 1 (0,55km)]]+Tabelle136[[#This Row],[Radzeit (3,3km)]]+Tabelle136[[#This Row],[Laufzeit 2 (0,55km)]]</f>
        <v>0</v>
      </c>
      <c r="P7" s="9">
        <f>Tabelle136[[#This Row],[Schwimmzeit (100m)]]+Tabelle136[[#This Row],[Laufzeit 1 (0,55km)]]+Tabelle136[[#This Row],[Radzeit (3,3km)]]+Tabelle136[[#This Row],[Laufzeit 2 (0,55km)]]</f>
        <v>0</v>
      </c>
      <c r="Q7" s="9"/>
    </row>
    <row r="8" spans="1:17" s="2" customFormat="1" ht="27.75" hidden="1" customHeight="1" x14ac:dyDescent="0.25">
      <c r="B8" s="3"/>
      <c r="C8" s="3"/>
      <c r="D8" s="4"/>
      <c r="E8" s="4"/>
      <c r="F8" s="4"/>
      <c r="G8" s="5"/>
      <c r="H8" s="5"/>
      <c r="I8" s="5"/>
      <c r="J8" s="9">
        <f>Tabelle136[[#This Row],[Wechsel 1]]-Tabelle136[[#This Row],[Startzeit]]</f>
        <v>0</v>
      </c>
      <c r="K8" s="6"/>
      <c r="L8" s="7">
        <f>Tabelle136[[#This Row],[Rad In]]-Tabelle136[[#This Row],[Wechsel 1]]</f>
        <v>0</v>
      </c>
      <c r="M8" s="31"/>
      <c r="N8" s="9">
        <f>Tabelle136[[#This Row],[Ziel]]-Tabelle136[[#This Row],[Rad In]]</f>
        <v>0</v>
      </c>
      <c r="O8" s="5">
        <f>Tabelle136[[#This Row],[Laufzeit 1 (0,55km)]]+Tabelle136[[#This Row],[Radzeit (3,3km)]]+Tabelle136[[#This Row],[Laufzeit 2 (0,55km)]]</f>
        <v>0</v>
      </c>
      <c r="P8" s="9">
        <f>Tabelle136[[#This Row],[Schwimmzeit (100m)]]+Tabelle136[[#This Row],[Laufzeit 1 (0,55km)]]+Tabelle136[[#This Row],[Radzeit (3,3km)]]+Tabelle136[[#This Row],[Laufzeit 2 (0,55km)]]</f>
        <v>0</v>
      </c>
      <c r="Q8" s="9"/>
    </row>
  </sheetData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opLeftCell="C1" workbookViewId="0">
      <selection activeCell="Y12" sqref="Y12"/>
    </sheetView>
  </sheetViews>
  <sheetFormatPr baseColWidth="10" defaultColWidth="10.69921875" defaultRowHeight="15.6" x14ac:dyDescent="0.3"/>
  <cols>
    <col min="1" max="2" width="10.69921875" hidden="1" customWidth="1"/>
    <col min="3" max="3" width="11.296875" customWidth="1"/>
    <col min="4" max="6" width="10.69921875" hidden="1" customWidth="1"/>
    <col min="7" max="7" width="11.69921875" style="8" customWidth="1"/>
    <col min="8" max="10" width="11.69921875" style="8" hidden="1" customWidth="1"/>
    <col min="11" max="11" width="7.8984375" style="33" customWidth="1"/>
    <col min="12" max="12" width="7.3984375" style="33" customWidth="1"/>
    <col min="13" max="13" width="11.69921875" style="13" customWidth="1"/>
    <col min="14" max="14" width="11.69921875" style="8" hidden="1" customWidth="1"/>
    <col min="15" max="15" width="8.59765625" style="8" hidden="1" customWidth="1"/>
    <col min="16" max="16" width="7.69921875" style="33" customWidth="1"/>
    <col min="17" max="17" width="8.19921875" style="33" customWidth="1"/>
    <col min="18" max="18" width="10.19921875" style="13" customWidth="1"/>
    <col min="19" max="19" width="9.3984375" style="8" hidden="1" customWidth="1"/>
    <col min="20" max="20" width="7.09765625" style="8" hidden="1" customWidth="1"/>
    <col min="21" max="22" width="7.09765625" style="33" customWidth="1"/>
    <col min="23" max="23" width="8.59765625" style="13" customWidth="1"/>
    <col min="24" max="24" width="10.8984375" style="13" customWidth="1"/>
    <col min="25" max="25" width="9.8984375" style="8" customWidth="1"/>
    <col min="26" max="26" width="5.69921875" customWidth="1"/>
  </cols>
  <sheetData>
    <row r="1" spans="1:26" ht="28.8" x14ac:dyDescent="0.55000000000000004">
      <c r="C1" s="12" t="s">
        <v>20</v>
      </c>
    </row>
    <row r="2" spans="1:26" x14ac:dyDescent="0.3">
      <c r="H2" s="13" t="s">
        <v>0</v>
      </c>
      <c r="I2" s="13"/>
      <c r="J2" s="13"/>
      <c r="K2" s="34"/>
      <c r="L2" s="34"/>
      <c r="N2" s="13"/>
      <c r="O2" s="8">
        <v>0.42048611111111112</v>
      </c>
    </row>
    <row r="3" spans="1:26" ht="25.8" x14ac:dyDescent="0.5">
      <c r="B3" s="11"/>
      <c r="C3" s="29" t="s">
        <v>13</v>
      </c>
      <c r="H3" s="10"/>
      <c r="I3" s="10"/>
      <c r="J3" s="10"/>
      <c r="K3" s="42"/>
      <c r="L3" s="42"/>
      <c r="M3" s="43"/>
      <c r="N3" s="10"/>
    </row>
    <row r="4" spans="1:26" s="2" customFormat="1" ht="42" x14ac:dyDescent="0.3">
      <c r="A4" s="1" t="s">
        <v>1</v>
      </c>
      <c r="B4" s="1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9" t="s">
        <v>14</v>
      </c>
      <c r="H4" s="19" t="s">
        <v>8</v>
      </c>
      <c r="I4" s="19" t="s">
        <v>23</v>
      </c>
      <c r="J4" s="19" t="s">
        <v>24</v>
      </c>
      <c r="K4" s="35" t="s">
        <v>26</v>
      </c>
      <c r="L4" s="35" t="s">
        <v>27</v>
      </c>
      <c r="M4" s="27" t="s">
        <v>37</v>
      </c>
      <c r="N4" s="19" t="s">
        <v>25</v>
      </c>
      <c r="O4" s="19" t="s">
        <v>9</v>
      </c>
      <c r="P4" s="36" t="s">
        <v>15</v>
      </c>
      <c r="Q4" s="36" t="s">
        <v>16</v>
      </c>
      <c r="R4" s="26" t="s">
        <v>19</v>
      </c>
      <c r="S4" s="19" t="s">
        <v>22</v>
      </c>
      <c r="T4" s="19" t="s">
        <v>10</v>
      </c>
      <c r="U4" s="37" t="s">
        <v>21</v>
      </c>
      <c r="V4" s="37" t="s">
        <v>28</v>
      </c>
      <c r="W4" s="27" t="s">
        <v>38</v>
      </c>
      <c r="X4" s="32" t="s">
        <v>29</v>
      </c>
      <c r="Y4" s="28" t="s">
        <v>30</v>
      </c>
      <c r="Z4" s="20" t="s">
        <v>11</v>
      </c>
    </row>
    <row r="5" spans="1:26" s="2" customFormat="1" ht="27.75" customHeight="1" x14ac:dyDescent="0.35">
      <c r="B5" s="3"/>
      <c r="C5" s="16" t="s">
        <v>17</v>
      </c>
      <c r="D5" s="17">
        <v>2010</v>
      </c>
      <c r="E5" s="17" t="s">
        <v>18</v>
      </c>
      <c r="F5" s="17"/>
      <c r="G5" s="15">
        <v>2.4305555555555556E-3</v>
      </c>
      <c r="H5" s="18">
        <v>0</v>
      </c>
      <c r="I5" s="18">
        <v>1.8981481481481482E-3</v>
      </c>
      <c r="J5" s="18">
        <v>3.8194444444444443E-3</v>
      </c>
      <c r="K5" s="40">
        <f>Tabelle13[[#This Row],[Laufrunde 1.1]]</f>
        <v>1.8981481481481482E-3</v>
      </c>
      <c r="L5" s="40">
        <f>Tabelle13[[#This Row],[Wechsel 1]]-Tabelle13[[#This Row],[Laufrunde 1.1]]</f>
        <v>1.9212962962962962E-3</v>
      </c>
      <c r="M5" s="15">
        <f>Tabelle13[[#This Row],[Wechsel 1]]</f>
        <v>3.8194444444444443E-3</v>
      </c>
      <c r="N5" s="24">
        <v>1.2060185185185186E-2</v>
      </c>
      <c r="O5" s="25">
        <v>2.0173611111111111E-2</v>
      </c>
      <c r="P5" s="41">
        <f>Tabelle13[[#This Row],[Radrunde 1]]-Tabelle13[[#This Row],[Wechsel 1]]</f>
        <v>8.2407407407407412E-3</v>
      </c>
      <c r="Q5" s="41">
        <f>Tabelle13[[#This Row],[Rad In]]-Tabelle13[[#This Row],[Radrunde 1]]</f>
        <v>8.113425925925925E-3</v>
      </c>
      <c r="R5" s="15">
        <f>Tabelle13[[#This Row],[Rad In]]-Tabelle13[[#This Row],[Wechsel 1]]</f>
        <v>1.6354166666666666E-2</v>
      </c>
      <c r="S5" s="25">
        <v>2.2280092592592591E-2</v>
      </c>
      <c r="T5" s="25">
        <v>2.4386574074074074E-2</v>
      </c>
      <c r="U5" s="41">
        <f>Tabelle13[[#This Row],[Laufrunde 2.1]]-Tabelle13[[#This Row],[Rad In]]</f>
        <v>2.10648148148148E-3</v>
      </c>
      <c r="V5" s="41">
        <f>Tabelle13[[#This Row],[Ziel]]-Tabelle13[[#This Row],[Laufrunde 2.1]]</f>
        <v>2.1064814814814835E-3</v>
      </c>
      <c r="W5" s="15">
        <f>Tabelle13[[#This Row],[Ziel]]-Tabelle13[[#This Row],[Rad In]]</f>
        <v>4.2129629629629635E-3</v>
      </c>
      <c r="X5" s="15">
        <f>Tabelle13[[#This Row],[Laufzeit 1 (1,1km)]]+Tabelle13[[#This Row],[Radzeit (6,6km)]]+Tabelle13[[#This Row],[Laufzeit 2 (1,1km)]]</f>
        <v>2.4386574074074074E-2</v>
      </c>
      <c r="Y5" s="23">
        <f>Tabelle13[[#This Row],[Schwimmzeit (200m)]]+Tabelle13[[#This Row],[Laufzeit 1 (1,1km)]]+Tabelle13[[#This Row],[Radzeit (6,6km)]]+Tabelle13[[#This Row],[Laufzeit 2 (1,1km)]]</f>
        <v>2.6817129629629632E-2</v>
      </c>
      <c r="Z5" s="30" t="s">
        <v>12</v>
      </c>
    </row>
    <row r="6" spans="1:26" s="2" customFormat="1" ht="27.75" customHeight="1" x14ac:dyDescent="0.35">
      <c r="B6" s="3"/>
      <c r="C6" s="16" t="s">
        <v>31</v>
      </c>
      <c r="D6" s="17"/>
      <c r="E6" s="17"/>
      <c r="F6" s="17"/>
      <c r="G6" s="15">
        <v>2.488425925925926E-3</v>
      </c>
      <c r="H6" s="18">
        <v>0</v>
      </c>
      <c r="I6" s="18">
        <v>1.8981481481481482E-3</v>
      </c>
      <c r="J6" s="18">
        <v>3.8194444444444443E-3</v>
      </c>
      <c r="K6" s="40">
        <f>Tabelle13[[#This Row],[Laufrunde 1.1]]</f>
        <v>1.8981481481481482E-3</v>
      </c>
      <c r="L6" s="40">
        <f>Tabelle13[[#This Row],[Wechsel 1]]-Tabelle13[[#This Row],[Laufrunde 1.1]]</f>
        <v>1.9212962962962962E-3</v>
      </c>
      <c r="M6" s="15">
        <f>Tabelle13[[#This Row],[Wechsel 1]]</f>
        <v>3.8194444444444443E-3</v>
      </c>
      <c r="N6" s="24">
        <v>1.2395833333333335E-2</v>
      </c>
      <c r="O6" s="25">
        <v>2.1296296296296299E-2</v>
      </c>
      <c r="P6" s="41">
        <f>Tabelle13[[#This Row],[Radrunde 1]]-Tabelle13[[#This Row],[Wechsel 1]]</f>
        <v>8.5763888888888903E-3</v>
      </c>
      <c r="Q6" s="41">
        <f>Tabelle13[[#This Row],[Rad In]]-Tabelle13[[#This Row],[Radrunde 1]]</f>
        <v>8.9004629629629642E-3</v>
      </c>
      <c r="R6" s="15">
        <f>Tabelle13[[#This Row],[Rad In]]-Tabelle13[[#This Row],[Wechsel 1]]</f>
        <v>1.7476851851851855E-2</v>
      </c>
      <c r="S6" s="25">
        <v>2.3657407407407408E-2</v>
      </c>
      <c r="T6" s="25">
        <v>2.6018518518518521E-2</v>
      </c>
      <c r="U6" s="41">
        <f>Tabelle13[[#This Row],[Laufrunde 2.1]]-Tabelle13[[#This Row],[Rad In]]</f>
        <v>2.361111111111109E-3</v>
      </c>
      <c r="V6" s="41">
        <f>Tabelle13[[#This Row],[Ziel]]-Tabelle13[[#This Row],[Laufrunde 2.1]]</f>
        <v>2.3611111111111124E-3</v>
      </c>
      <c r="W6" s="15">
        <f>Tabelle13[[#This Row],[Ziel]]-Tabelle13[[#This Row],[Rad In]]</f>
        <v>4.7222222222222214E-3</v>
      </c>
      <c r="X6" s="15">
        <f>Tabelle13[[#This Row],[Laufzeit 1 (1,1km)]]+Tabelle13[[#This Row],[Radzeit (6,6km)]]+Tabelle13[[#This Row],[Laufzeit 2 (1,1km)]]</f>
        <v>2.6018518518518521E-2</v>
      </c>
      <c r="Y6" s="23">
        <f>Tabelle13[[#This Row],[Schwimmzeit (200m)]]+Tabelle13[[#This Row],[Laufzeit 1 (1,1km)]]+Tabelle13[[#This Row],[Radzeit (6,6km)]]+Tabelle13[[#This Row],[Laufzeit 2 (1,1km)]]</f>
        <v>2.8506944444444446E-2</v>
      </c>
      <c r="Z6" s="30" t="s">
        <v>12</v>
      </c>
    </row>
    <row r="7" spans="1:26" s="2" customFormat="1" ht="33" customHeight="1" x14ac:dyDescent="0.35">
      <c r="B7" s="3"/>
      <c r="C7" s="38" t="s">
        <v>39</v>
      </c>
      <c r="D7" s="17"/>
      <c r="E7" s="17"/>
      <c r="F7" s="17"/>
      <c r="G7" s="15">
        <v>1.7476851851851852E-3</v>
      </c>
      <c r="H7" s="18">
        <v>0</v>
      </c>
      <c r="I7" s="18">
        <v>2.1527777777777778E-3</v>
      </c>
      <c r="J7" s="18">
        <v>4.7453703703703703E-3</v>
      </c>
      <c r="K7" s="40">
        <f>Tabelle13[[#This Row],[Laufrunde 1.1]]</f>
        <v>2.1527777777777778E-3</v>
      </c>
      <c r="L7" s="40">
        <f>Tabelle13[[#This Row],[Wechsel 1]]-Tabelle13[[#This Row],[Laufrunde 1.1]]</f>
        <v>2.5925925925925925E-3</v>
      </c>
      <c r="M7" s="15">
        <f>Tabelle13[[#This Row],[Wechsel 1]]</f>
        <v>4.7453703703703703E-3</v>
      </c>
      <c r="N7" s="24">
        <v>1.5856481481481482E-2</v>
      </c>
      <c r="O7" s="25">
        <v>2.8182870370370372E-2</v>
      </c>
      <c r="P7" s="41">
        <f>Tabelle13[[#This Row],[Radrunde 1]]-Tabelle13[[#This Row],[Wechsel 1]]</f>
        <v>1.1111111111111112E-2</v>
      </c>
      <c r="Q7" s="41">
        <f>Tabelle13[[#This Row],[Rad In]]-Tabelle13[[#This Row],[Radrunde 1]]</f>
        <v>1.232638888888889E-2</v>
      </c>
      <c r="R7" s="15">
        <f>Tabelle13[[#This Row],[Rad In]]-Tabelle13[[#This Row],[Wechsel 1]]</f>
        <v>2.34375E-2</v>
      </c>
      <c r="S7" s="25">
        <v>3.0497685185185183E-2</v>
      </c>
      <c r="T7" s="25">
        <v>3.3055555555555553E-2</v>
      </c>
      <c r="U7" s="41">
        <f>Tabelle13[[#This Row],[Laufrunde 2.1]]-Tabelle13[[#This Row],[Rad In]]</f>
        <v>2.3148148148148112E-3</v>
      </c>
      <c r="V7" s="41">
        <f>Tabelle13[[#This Row],[Ziel]]-Tabelle13[[#This Row],[Laufrunde 2.1]]</f>
        <v>2.5578703703703701E-3</v>
      </c>
      <c r="W7" s="15">
        <f>Tabelle13[[#This Row],[Ziel]]-Tabelle13[[#This Row],[Rad In]]</f>
        <v>4.8726851851851813E-3</v>
      </c>
      <c r="X7" s="15">
        <f>Tabelle13[[#This Row],[Laufzeit 1 (1,1km)]]+Tabelle13[[#This Row],[Radzeit (6,6km)]]+Tabelle13[[#This Row],[Laufzeit 2 (1,1km)]]</f>
        <v>3.3055555555555553E-2</v>
      </c>
      <c r="Y7" s="23">
        <f>Tabelle13[[#This Row],[Schwimmzeit (200m)]]+Tabelle13[[#This Row],[Laufzeit 1 (1,1km)]]+Tabelle13[[#This Row],[Radzeit (6,6km)]]+Tabelle13[[#This Row],[Laufzeit 2 (1,1km)]]</f>
        <v>3.4803240740740739E-2</v>
      </c>
      <c r="Z7" s="30" t="s">
        <v>12</v>
      </c>
    </row>
  </sheetData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Schüler B C D</vt:lpstr>
      <vt:lpstr>JugB SchA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Schönfelder</dc:creator>
  <cp:keywords/>
  <dc:description/>
  <cp:lastModifiedBy>Daniel Müller</cp:lastModifiedBy>
  <cp:revision/>
  <dcterms:created xsi:type="dcterms:W3CDTF">2022-11-15T04:28:00Z</dcterms:created>
  <dcterms:modified xsi:type="dcterms:W3CDTF">2025-11-29T12:44:37Z</dcterms:modified>
  <cp:category/>
  <cp:contentStatus/>
</cp:coreProperties>
</file>