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ce889d075ecde25/Dokumente/Wintertriathlon/2025_26/"/>
    </mc:Choice>
  </mc:AlternateContent>
  <xr:revisionPtr revIDLastSave="0" documentId="8_{D508EC26-8ABD-0440-8229-1E981597C9E8}" xr6:coauthVersionLast="47" xr6:coauthVersionMax="47" xr10:uidLastSave="{00000000-0000-0000-0000-000000000000}"/>
  <bookViews>
    <workbookView xWindow="-30828" yWindow="-108" windowWidth="30936" windowHeight="16776" xr2:uid="{00000000-000D-0000-FFFF-FFFF00000000}"/>
  </bookViews>
  <sheets>
    <sheet name="Schüler B C D" sheetId="6" r:id="rId1"/>
    <sheet name="JugB SchA" sheetId="2" r:id="rId2"/>
    <sheet name="ErwachseneJunJuA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" i="7" l="1"/>
  <c r="AC6" i="7"/>
  <c r="AB5" i="7"/>
  <c r="AB6" i="7"/>
  <c r="AA5" i="7"/>
  <c r="Z5" i="7"/>
  <c r="Z6" i="7"/>
  <c r="V5" i="7"/>
  <c r="V6" i="7"/>
  <c r="U5" i="7"/>
  <c r="U6" i="7"/>
  <c r="T5" i="7"/>
  <c r="S5" i="7"/>
  <c r="S6" i="7"/>
  <c r="O5" i="7"/>
  <c r="O6" i="7"/>
  <c r="N5" i="7"/>
  <c r="N6" i="7"/>
  <c r="M5" i="7"/>
  <c r="L5" i="7"/>
  <c r="AA6" i="7"/>
  <c r="T6" i="7"/>
  <c r="M6" i="7"/>
  <c r="L6" i="7"/>
  <c r="L5" i="6"/>
  <c r="J5" i="6"/>
  <c r="J6" i="6"/>
  <c r="J7" i="6"/>
  <c r="J8" i="6"/>
  <c r="N8" i="6"/>
  <c r="L8" i="6"/>
  <c r="N7" i="6"/>
  <c r="L7" i="6"/>
  <c r="N6" i="6"/>
  <c r="L6" i="6"/>
  <c r="N5" i="6"/>
  <c r="AE6" i="7"/>
  <c r="AD6" i="7"/>
  <c r="AD5" i="7"/>
  <c r="O6" i="6"/>
  <c r="P7" i="6"/>
  <c r="P8" i="6"/>
  <c r="O7" i="6"/>
  <c r="O5" i="6"/>
  <c r="P6" i="6"/>
  <c r="O8" i="6"/>
  <c r="W5" i="2"/>
  <c r="W6" i="2"/>
  <c r="W7" i="2"/>
  <c r="V5" i="2"/>
  <c r="V6" i="2"/>
  <c r="V7" i="2"/>
  <c r="U5" i="2"/>
  <c r="U6" i="2"/>
  <c r="U7" i="2"/>
  <c r="R5" i="2"/>
  <c r="R6" i="2"/>
  <c r="R7" i="2"/>
  <c r="Q5" i="2"/>
  <c r="Q6" i="2"/>
  <c r="Q7" i="2"/>
  <c r="P5" i="2"/>
  <c r="P6" i="2"/>
  <c r="P7" i="2"/>
  <c r="M5" i="2"/>
  <c r="M6" i="2"/>
  <c r="M7" i="2"/>
  <c r="L5" i="2"/>
  <c r="L6" i="2"/>
  <c r="L7" i="2"/>
  <c r="K5" i="2"/>
  <c r="K6" i="2"/>
  <c r="K7" i="2"/>
  <c r="Y5" i="2"/>
  <c r="X5" i="2"/>
  <c r="X6" i="2"/>
  <c r="X7" i="2"/>
  <c r="Y6" i="2"/>
</calcChain>
</file>

<file path=xl/sharedStrings.xml><?xml version="1.0" encoding="utf-8"?>
<sst xmlns="http://schemas.openxmlformats.org/spreadsheetml/2006/main" count="103" uniqueCount="58">
  <si>
    <t>Uhrzeit Start</t>
  </si>
  <si>
    <t>Startbox</t>
  </si>
  <si>
    <t>Name</t>
  </si>
  <si>
    <t>Vorname</t>
  </si>
  <si>
    <t>Geburstjahr</t>
  </si>
  <si>
    <t>Alter</t>
  </si>
  <si>
    <t>Startnummer</t>
  </si>
  <si>
    <t>Schwimmzeit (100m)</t>
  </si>
  <si>
    <t>Startzeit</t>
  </si>
  <si>
    <t>Rad In</t>
  </si>
  <si>
    <t>Ziel</t>
  </si>
  <si>
    <t>Platz AK</t>
  </si>
  <si>
    <t>1.</t>
  </si>
  <si>
    <t>Jugend B Schüler A</t>
  </si>
  <si>
    <t>Schwimmzeit (200m)</t>
  </si>
  <si>
    <t>Radzeit Runde 1</t>
  </si>
  <si>
    <t>Radzeit Runde 2</t>
  </si>
  <si>
    <t>Konstantin</t>
  </si>
  <si>
    <t>Schüler A</t>
  </si>
  <si>
    <t>Radzeit (6,6km)</t>
  </si>
  <si>
    <t>Laufzeit Runde 2.1</t>
  </si>
  <si>
    <t>Laufrunde 2.1</t>
  </si>
  <si>
    <t>Laufrunde 1.1</t>
  </si>
  <si>
    <t>Wechsel 1</t>
  </si>
  <si>
    <t>Radrunde 1</t>
  </si>
  <si>
    <t>Laufzeit Runde 1.1</t>
  </si>
  <si>
    <t>Laufzeit Runde 2.2</t>
  </si>
  <si>
    <t>Laufzeit Runde 2.22</t>
  </si>
  <si>
    <t>Gesamtzeit Duathlon</t>
  </si>
  <si>
    <t>Gesamtzeit Triathlon</t>
  </si>
  <si>
    <t>Fabian</t>
  </si>
  <si>
    <t>Mia</t>
  </si>
  <si>
    <t>Laufzeit 1 (0,55km)</t>
  </si>
  <si>
    <t>Laufzeit 2 (0,55km)</t>
  </si>
  <si>
    <t>Radzeit (3,3km)</t>
  </si>
  <si>
    <t>Laufzeit 1 (1,1km)</t>
  </si>
  <si>
    <t>Laufzeit 2 (1,1km)</t>
  </si>
  <si>
    <t xml:space="preserve"> -</t>
  </si>
  <si>
    <t>2. Wintertriathlon am 06.02.2026</t>
  </si>
  <si>
    <t>Schüler B, C, D</t>
  </si>
  <si>
    <t>Erwachsene/Junioren/Jugend A</t>
  </si>
  <si>
    <t>Emilia</t>
  </si>
  <si>
    <t xml:space="preserve">Alani </t>
  </si>
  <si>
    <t>eine Radrunde aufgrund der Witterung</t>
  </si>
  <si>
    <t>Spalte1</t>
  </si>
  <si>
    <t>Jürgen</t>
  </si>
  <si>
    <t>Noah</t>
  </si>
  <si>
    <t>Schwimmzeit (400m)</t>
  </si>
  <si>
    <t>Laufrunde 2</t>
  </si>
  <si>
    <t>Rad In2</t>
  </si>
  <si>
    <t>Radrunde 2</t>
  </si>
  <si>
    <t>Radzeit Runde 3</t>
  </si>
  <si>
    <t>Laufzeit Runde 2.12</t>
  </si>
  <si>
    <t>Laufzeit Runde 3.1</t>
  </si>
  <si>
    <t>Laufzeit Runde 2.23</t>
  </si>
  <si>
    <t>Laufzeit 1 (1,65km)</t>
  </si>
  <si>
    <t>Laufzeit 2 (1,65km)</t>
  </si>
  <si>
    <t>Radzeit (9,9km)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</si>
</sst>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00F26D"/>
        <bgColor indexed="64"/>
      </patternFill>
    </fill>
    <fill>
      <patternFill patternType="solid">
        <fgColor rgb="FFFFD85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4" fillId="0" borderId="0" xfId="0" applyFont="1"/>
    <xf numFmtId="49" fontId="4" fillId="0" borderId="0" xfId="0" applyNumberFormat="1" applyFont="1"/>
    <xf numFmtId="1" fontId="4" fillId="0" borderId="0" xfId="0" applyNumberFormat="1" applyFont="1"/>
    <xf numFmtId="21" fontId="4" fillId="0" borderId="0" xfId="0" applyNumberFormat="1" applyFont="1"/>
    <xf numFmtId="21" fontId="4" fillId="0" borderId="1" xfId="0" applyNumberFormat="1" applyFont="1" applyBorder="1" applyProtection="1">
      <protection locked="0"/>
    </xf>
    <xf numFmtId="21" fontId="4" fillId="0" borderId="1" xfId="0" applyNumberFormat="1" applyFont="1" applyBorder="1"/>
    <xf numFmtId="21" fontId="0" fillId="0" borderId="0" xfId="0" applyNumberFormat="1"/>
    <xf numFmtId="21" fontId="3" fillId="0" borderId="0" xfId="0" applyNumberFormat="1" applyFont="1"/>
    <xf numFmtId="21" fontId="0" fillId="2" borderId="0" xfId="0" applyNumberFormat="1" applyFill="1"/>
    <xf numFmtId="0" fontId="0" fillId="2" borderId="0" xfId="0" applyFill="1"/>
    <xf numFmtId="0" fontId="6" fillId="0" borderId="0" xfId="0" applyFont="1"/>
    <xf numFmtId="21" fontId="2" fillId="0" borderId="0" xfId="0" applyNumberFormat="1" applyFont="1"/>
    <xf numFmtId="0" fontId="7" fillId="0" borderId="0" xfId="0" applyFont="1"/>
    <xf numFmtId="21" fontId="7" fillId="0" borderId="1" xfId="0" applyNumberFormat="1" applyFont="1" applyBorder="1"/>
    <xf numFmtId="49" fontId="8" fillId="0" borderId="1" xfId="0" applyNumberFormat="1" applyFont="1" applyBorder="1"/>
    <xf numFmtId="1" fontId="8" fillId="0" borderId="1" xfId="0" applyNumberFormat="1" applyFont="1" applyBorder="1"/>
    <xf numFmtId="21" fontId="8" fillId="0" borderId="1" xfId="0" applyNumberFormat="1" applyFont="1" applyBorder="1"/>
    <xf numFmtId="21" fontId="7" fillId="0" borderId="0" xfId="0" applyNumberFormat="1" applyFont="1" applyAlignment="1">
      <alignment wrapText="1"/>
    </xf>
    <xf numFmtId="21" fontId="3" fillId="0" borderId="0" xfId="0" applyNumberFormat="1" applyFont="1" applyAlignment="1">
      <alignment wrapText="1"/>
    </xf>
    <xf numFmtId="21" fontId="4" fillId="0" borderId="2" xfId="0" applyNumberFormat="1" applyFont="1" applyBorder="1" applyProtection="1">
      <protection locked="0"/>
    </xf>
    <xf numFmtId="21" fontId="4" fillId="0" borderId="2" xfId="0" applyNumberFormat="1" applyFont="1" applyBorder="1"/>
    <xf numFmtId="21" fontId="9" fillId="0" borderId="1" xfId="0" applyNumberFormat="1" applyFont="1" applyBorder="1"/>
    <xf numFmtId="21" fontId="8" fillId="3" borderId="1" xfId="0" applyNumberFormat="1" applyFont="1" applyFill="1" applyBorder="1"/>
    <xf numFmtId="21" fontId="8" fillId="3" borderId="1" xfId="0" applyNumberFormat="1" applyFont="1" applyFill="1" applyBorder="1" applyProtection="1">
      <protection locked="0"/>
    </xf>
    <xf numFmtId="21" fontId="7" fillId="4" borderId="0" xfId="0" applyNumberFormat="1" applyFont="1" applyFill="1" applyAlignment="1">
      <alignment wrapText="1"/>
    </xf>
    <xf numFmtId="21" fontId="7" fillId="5" borderId="0" xfId="0" applyNumberFormat="1" applyFont="1" applyFill="1" applyAlignment="1">
      <alignment wrapText="1"/>
    </xf>
    <xf numFmtId="21" fontId="7" fillId="6" borderId="0" xfId="0" applyNumberFormat="1" applyFont="1" applyFill="1" applyAlignment="1">
      <alignment wrapText="1"/>
    </xf>
    <xf numFmtId="0" fontId="5" fillId="0" borderId="0" xfId="0" applyFont="1"/>
    <xf numFmtId="1" fontId="10" fillId="0" borderId="0" xfId="0" applyNumberFormat="1" applyFont="1" applyAlignment="1">
      <alignment horizontal="center"/>
    </xf>
    <xf numFmtId="21" fontId="4" fillId="0" borderId="0" xfId="0" applyNumberFormat="1" applyFont="1" applyProtection="1">
      <protection locked="0"/>
    </xf>
    <xf numFmtId="21" fontId="7" fillId="10" borderId="0" xfId="0" applyNumberFormat="1" applyFont="1" applyFill="1" applyAlignment="1">
      <alignment wrapText="1"/>
    </xf>
    <xf numFmtId="21" fontId="1" fillId="0" borderId="0" xfId="0" applyNumberFormat="1" applyFont="1"/>
    <xf numFmtId="21" fontId="11" fillId="0" borderId="0" xfId="0" applyNumberFormat="1" applyFont="1"/>
    <xf numFmtId="21" fontId="3" fillId="7" borderId="0" xfId="0" applyNumberFormat="1" applyFont="1" applyFill="1" applyAlignment="1">
      <alignment wrapText="1"/>
    </xf>
    <xf numFmtId="21" fontId="3" fillId="8" borderId="0" xfId="0" applyNumberFormat="1" applyFont="1" applyFill="1" applyAlignment="1">
      <alignment wrapText="1"/>
    </xf>
    <xf numFmtId="21" fontId="3" fillId="9" borderId="0" xfId="0" applyNumberFormat="1" applyFont="1" applyFill="1" applyAlignment="1">
      <alignment wrapText="1"/>
    </xf>
    <xf numFmtId="49" fontId="8" fillId="0" borderId="1" xfId="0" applyNumberFormat="1" applyFont="1" applyBorder="1" applyAlignment="1">
      <alignment wrapText="1"/>
    </xf>
    <xf numFmtId="21" fontId="9" fillId="0" borderId="1" xfId="0" applyNumberFormat="1" applyFont="1" applyBorder="1" applyAlignment="1">
      <alignment horizontal="center"/>
    </xf>
    <xf numFmtId="21" fontId="4" fillId="11" borderId="1" xfId="0" applyNumberFormat="1" applyFont="1" applyFill="1" applyBorder="1"/>
    <xf numFmtId="21" fontId="4" fillId="11" borderId="1" xfId="0" applyNumberFormat="1" applyFont="1" applyFill="1" applyBorder="1" applyProtection="1">
      <protection locked="0"/>
    </xf>
    <xf numFmtId="0" fontId="4" fillId="0" borderId="0" xfId="0" applyFont="1" applyFill="1"/>
    <xf numFmtId="0" fontId="3" fillId="12" borderId="0" xfId="0" applyFont="1" applyFill="1"/>
    <xf numFmtId="1" fontId="10" fillId="0" borderId="1" xfId="0" applyNumberFormat="1" applyFont="1" applyBorder="1" applyAlignment="1">
      <alignment horizontal="center"/>
    </xf>
  </cellXfs>
  <cellStyles count="1">
    <cellStyle name="Standard" xfId="0" builtinId="0"/>
  </cellStyles>
  <dxfs count="82"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6" formatCode="hh:mm:ss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  <border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6" formatCode="hh:mm:ss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6" formatCode="hh:mm:ss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6" formatCode="hh:mm:ss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numFmt numFmtId="26" formatCode="hh:mm:ss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6" formatCode="hh:mm:ss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6" formatCode="hh:mm:ss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6" formatCode="hh:mm:ss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6" formatCode="hh:mm:ss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numFmt numFmtId="26" formatCode="hh:mm:ss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6" formatCode="hh:mm:ss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6" formatCode="hh:mm:ss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6" formatCode="hh:mm:ss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6" formatCode="hh:mm:ss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6" formatCode="hh:mm:ss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numFmt numFmtId="26" formatCode="hh:mm:ss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6" formatCode="hh:mm:ss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6" formatCode="hh:mm:ss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1" formatCode="0"/>
      <protection locked="0" hidden="0"/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1" formatCode="0"/>
      <fill>
        <patternFill patternType="none"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1" formatCode="0"/>
      <fill>
        <patternFill patternType="none"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30" formatCode="@"/>
      <fill>
        <patternFill patternType="none"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30" formatCode="@"/>
      <fill>
        <patternFill patternType="none"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rgb="FF000000"/>
        <name val="Arial Narrow"/>
        <scheme val="none"/>
      </font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6" formatCode="hh:mm:ss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6" formatCode="hh:mm:ss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6" formatCode="hh:mm:ss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6" formatCode="hh:mm:ss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6" formatCode="hh:mm:ss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6" formatCode="hh:mm:ss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6" formatCode="hh:mm:ss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6" formatCode="hh:mm:ss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6" formatCode="hh:mm:ss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6" formatCode="hh:mm:ss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6" formatCode="hh:mm:ss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6" formatCode="hh:mm:ss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1" formatCode="0"/>
      <protection locked="0" hidden="0"/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1" formatCode="0"/>
      <fill>
        <patternFill patternType="none"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1" formatCode="0"/>
      <fill>
        <patternFill patternType="none"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30" formatCode="@"/>
      <fill>
        <patternFill patternType="none"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30" formatCode="@"/>
      <fill>
        <patternFill patternType="none"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6" formatCode="hh:mm:ss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6" formatCode="hh:mm:ss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6" formatCode="hh:mm:ss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6" formatCode="hh:mm:ss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1" formatCode="0"/>
      <protection locked="0" hidden="0"/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1" formatCode="0"/>
      <fill>
        <patternFill patternType="none"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1" formatCode="0"/>
      <fill>
        <patternFill patternType="none"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30" formatCode="@"/>
      <fill>
        <patternFill patternType="none"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30" formatCode="@"/>
      <fill>
        <patternFill patternType="none"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rgb="FF000000"/>
        <name val="Arial Narrow"/>
        <scheme val="none"/>
      </font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FFD85D"/>
      <color rgb="FF00F26D"/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175260</xdr:colOff>
      <xdr:row>9</xdr:row>
      <xdr:rowOff>71120</xdr:rowOff>
    </xdr:from>
    <xdr:to>
      <xdr:col>16</xdr:col>
      <xdr:colOff>388620</xdr:colOff>
      <xdr:row>14</xdr:row>
      <xdr:rowOff>15240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5260" y="2258060"/>
          <a:ext cx="5631180" cy="9347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Schwimmen / Lauf/ Rad / Lauf</a:t>
          </a:r>
          <a:b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Erwachsene/Junioren/Jugend A: 400m / 3 x 0,55km / 3 x 3,3km-Runde / 3 x 0,55km</a:t>
          </a:r>
          <a:b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Jugend B und Schüler A: 200m / 2 x 0,55km / 2 x 3,3km-Runde / 2 x 0,55km</a:t>
          </a:r>
          <a:b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Schüler B und üngere Schülerklassen: 100m / 1 x 0,55km / 1 x 3,3km-Runde / 1 x 0,55km</a:t>
          </a:r>
          <a:br>
            <a:rPr lang="de-DE"/>
          </a:br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</xdr:colOff>
      <xdr:row>7</xdr:row>
      <xdr:rowOff>129540</xdr:rowOff>
    </xdr:from>
    <xdr:to>
      <xdr:col>20</xdr:col>
      <xdr:colOff>213360</xdr:colOff>
      <xdr:row>12</xdr:row>
      <xdr:rowOff>73660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7B7A381E-2102-4A97-8475-C16806BEB970}"/>
            </a:ext>
          </a:extLst>
        </xdr:cNvPr>
        <xdr:cNvSpPr txBox="1"/>
      </xdr:nvSpPr>
      <xdr:spPr>
        <a:xfrm>
          <a:off x="60960" y="2674620"/>
          <a:ext cx="5631180" cy="9347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Schwimmen / Lauf/ Rad / Lauf</a:t>
          </a:r>
          <a:b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Erwachsene/Junioren/Jugend A: 400m / 3 x 0,55km / 3 x 3,3km-Runde / 3 x 0,55km</a:t>
          </a:r>
          <a:b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Jugend B und Schüler A: 200m / 2 x 0,55km / 2 x 3,3km-Runde / 2 x 0,55km</a:t>
          </a:r>
          <a:b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Schüler B und üngere Schülerklassen: 100m / 1 x 0,55km / 1 x 3,3km-Runde / 1 x 0,55km</a:t>
          </a:r>
          <a:br>
            <a:rPr lang="de-DE"/>
          </a:br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99060</xdr:rowOff>
    </xdr:from>
    <xdr:to>
      <xdr:col>20</xdr:col>
      <xdr:colOff>457200</xdr:colOff>
      <xdr:row>11</xdr:row>
      <xdr:rowOff>43180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8AFD9337-861B-4404-BE59-3CADD49B27CE}"/>
            </a:ext>
          </a:extLst>
        </xdr:cNvPr>
        <xdr:cNvSpPr txBox="1"/>
      </xdr:nvSpPr>
      <xdr:spPr>
        <a:xfrm>
          <a:off x="0" y="2225040"/>
          <a:ext cx="5631180" cy="9347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Schwimmen / Lauf/ Rad / Lauf</a:t>
          </a:r>
          <a:b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Erwachsene/Junioren/Jugend A: 400m / 3 x 0,55km / 3 x 3,3km-Runde / 3 x 0,55km</a:t>
          </a:r>
          <a:b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Jugend B und Schüler A: 200m / 2 x 0,55km / 2 x 3,3km-Runde / 2 x 0,55km</a:t>
          </a:r>
          <a:b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Schüler B und üngere Schülerklassen: 100m / 1 x 0,55km / 1 x 3,3km-Runde / 1 x 0,55km</a:t>
          </a:r>
          <a:br>
            <a:rPr lang="de-DE"/>
          </a:br>
          <a:endParaRPr lang="de-DE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elle136" displayName="Tabelle136" ref="A4:Q8" totalsRowShown="0" headerRowDxfId="81" dataDxfId="80">
  <autoFilter ref="A4:Q8" xr:uid="{00000000-0009-0000-0100-000005000000}"/>
  <sortState xmlns:xlrd2="http://schemas.microsoft.com/office/spreadsheetml/2017/richdata2" ref="A5:Z8">
    <sortCondition ref="P4:P10"/>
  </sortState>
  <tableColumns count="17">
    <tableColumn id="1" xr3:uid="{00000000-0010-0000-0000-000001000000}" name="Startbox" dataDxfId="79"/>
    <tableColumn id="2" xr3:uid="{00000000-0010-0000-0000-000002000000}" name="Name" dataDxfId="78"/>
    <tableColumn id="3" xr3:uid="{00000000-0010-0000-0000-000003000000}" name="Vorname" dataDxfId="77"/>
    <tableColumn id="4" xr3:uid="{00000000-0010-0000-0000-000004000000}" name="Geburstjahr" dataDxfId="76"/>
    <tableColumn id="5" xr3:uid="{00000000-0010-0000-0000-000005000000}" name="Alter" dataDxfId="75">
      <calculatedColumnFormula>2020-Tabelle136[[#This Row],[Geburstjahr]]</calculatedColumnFormula>
    </tableColumn>
    <tableColumn id="20" xr3:uid="{00000000-0010-0000-0000-000014000000}" name="Startnummer" dataDxfId="74"/>
    <tableColumn id="19" xr3:uid="{00000000-0010-0000-0000-000013000000}" name="Schwimmzeit (100m)" dataDxfId="73"/>
    <tableColumn id="7" xr3:uid="{00000000-0010-0000-0000-000007000000}" name="Startzeit" dataDxfId="72">
      <calculatedColumnFormula>$H$3+Tabelle136[[#This Row],[Schwimmzeit (100m)]]</calculatedColumnFormula>
    </tableColumn>
    <tableColumn id="11" xr3:uid="{00000000-0010-0000-0000-00000B000000}" name="Wechsel 1" dataDxfId="71"/>
    <tableColumn id="22" xr3:uid="{00000000-0010-0000-0000-000016000000}" name="Laufzeit 1 (0,55km)" dataDxfId="70">
      <calculatedColumnFormula>Tabelle136[[#This Row],[Wechsel 1]]-Tabelle136[[#This Row],[Startzeit]]</calculatedColumnFormula>
    </tableColumn>
    <tableColumn id="12" xr3:uid="{00000000-0010-0000-0000-00000C000000}" name="Rad In" dataDxfId="69"/>
    <tableColumn id="13" xr3:uid="{00000000-0010-0000-0000-00000D000000}" name="Radzeit (3,3km)" dataDxfId="68">
      <calculatedColumnFormula>Tabelle136[[#This Row],[Rad In]]-Tabelle136[[#This Row],[Wechsel 1]]</calculatedColumnFormula>
    </tableColumn>
    <tableColumn id="21" xr3:uid="{00000000-0010-0000-0000-000015000000}" name="Ziel" dataDxfId="67"/>
    <tableColumn id="17" xr3:uid="{00000000-0010-0000-0000-000011000000}" name="Laufzeit 2 (0,55km)" dataDxfId="66">
      <calculatedColumnFormula>Tabelle136[[#This Row],[Ziel]]-Tabelle136[[#This Row],[Rad In]]</calculatedColumnFormula>
    </tableColumn>
    <tableColumn id="27" xr3:uid="{00000000-0010-0000-0000-00001B000000}" name="Gesamtzeit Duathlon" dataDxfId="65">
      <calculatedColumnFormula>Tabelle136[[#This Row],[Laufzeit 1 (0,55km)]]+Tabelle136[[#This Row],[Radzeit (3,3km)]]+Tabelle136[[#This Row],[Laufzeit 2 (0,55km)]]</calculatedColumnFormula>
    </tableColumn>
    <tableColumn id="18" xr3:uid="{00000000-0010-0000-0000-000012000000}" name="Gesamtzeit Triathlon" dataDxfId="64">
      <calculatedColumnFormula>Tabelle136[[#This Row],[Schwimmzeit (100m)]]+Tabelle136[[#This Row],[Laufzeit 1 (0,55km)]]+Tabelle136[[#This Row],[Radzeit (3,3km)]]+Tabelle136[[#This Row],[Laufzeit 2 (0,55km)]]</calculatedColumnFormula>
    </tableColumn>
    <tableColumn id="10" xr3:uid="{00000000-0010-0000-0000-00000A000000}" name="Platz AK" dataDxfId="63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e13" displayName="Tabelle13" ref="A4:AA7" totalsRowShown="0" headerRowDxfId="62" dataDxfId="61">
  <autoFilter ref="A4:AA7" xr:uid="{00000000-0009-0000-0100-000002000000}"/>
  <sortState xmlns:xlrd2="http://schemas.microsoft.com/office/spreadsheetml/2017/richdata2" ref="A5:Z8">
    <sortCondition ref="Y4:Y10"/>
  </sortState>
  <tableColumns count="27">
    <tableColumn id="1" xr3:uid="{00000000-0010-0000-0100-000001000000}" name="Startbox" dataDxfId="60"/>
    <tableColumn id="2" xr3:uid="{00000000-0010-0000-0100-000002000000}" name="Name" dataDxfId="59"/>
    <tableColumn id="3" xr3:uid="{00000000-0010-0000-0100-000003000000}" name="Vorname" dataDxfId="58"/>
    <tableColumn id="4" xr3:uid="{00000000-0010-0000-0100-000004000000}" name="Geburstjahr" dataDxfId="57"/>
    <tableColumn id="5" xr3:uid="{00000000-0010-0000-0100-000005000000}" name="Alter" dataDxfId="56">
      <calculatedColumnFormula>2020-Tabelle13[[#This Row],[Geburstjahr]]</calculatedColumnFormula>
    </tableColumn>
    <tableColumn id="20" xr3:uid="{00000000-0010-0000-0100-000014000000}" name="Startnummer" dataDxfId="55"/>
    <tableColumn id="19" xr3:uid="{00000000-0010-0000-0100-000013000000}" name="Schwimmzeit (200m)" dataDxfId="54"/>
    <tableColumn id="7" xr3:uid="{00000000-0010-0000-0100-000007000000}" name="Startzeit" dataDxfId="53">
      <calculatedColumnFormula>$H$3+Tabelle13[[#This Row],[Schwimmzeit (200m)]]</calculatedColumnFormula>
    </tableColumn>
    <tableColumn id="14" xr3:uid="{00000000-0010-0000-0100-00000E000000}" name="Laufrunde 1.1" dataDxfId="52"/>
    <tableColumn id="11" xr3:uid="{00000000-0010-0000-0100-00000B000000}" name="Wechsel 1" dataDxfId="51"/>
    <tableColumn id="24" xr3:uid="{00000000-0010-0000-0100-000018000000}" name="Laufzeit Runde 1.1" dataDxfId="50">
      <calculatedColumnFormula>Tabelle13[[#This Row],[Laufrunde 1.1]]</calculatedColumnFormula>
    </tableColumn>
    <tableColumn id="23" xr3:uid="{00000000-0010-0000-0100-000017000000}" name="Laufzeit Runde 2.2" dataDxfId="49">
      <calculatedColumnFormula>Tabelle13[[#This Row],[Wechsel 1]]-Tabelle13[[#This Row],[Laufrunde 1.1]]</calculatedColumnFormula>
    </tableColumn>
    <tableColumn id="22" xr3:uid="{00000000-0010-0000-0100-000016000000}" name="Laufzeit 1 (1,1km)" dataDxfId="48">
      <calculatedColumnFormula>Tabelle13[[#This Row],[Wechsel 1]]</calculatedColumnFormula>
    </tableColumn>
    <tableColumn id="6" xr3:uid="{00000000-0010-0000-0100-000006000000}" name="Radrunde 1" dataDxfId="47"/>
    <tableColumn id="12" xr3:uid="{00000000-0010-0000-0100-00000C000000}" name="Rad In" dataDxfId="46"/>
    <tableColumn id="9" xr3:uid="{00000000-0010-0000-0100-000009000000}" name="Radzeit Runde 1" dataDxfId="45">
      <calculatedColumnFormula>Tabelle13[[#This Row],[Radrunde 1]]-Tabelle13[[#This Row],[Wechsel 1]]</calculatedColumnFormula>
    </tableColumn>
    <tableColumn id="8" xr3:uid="{00000000-0010-0000-0100-000008000000}" name="Radzeit Runde 2" dataDxfId="44">
      <calculatedColumnFormula>Tabelle13[[#This Row],[Rad In]]-Tabelle13[[#This Row],[Radrunde 1]]</calculatedColumnFormula>
    </tableColumn>
    <tableColumn id="13" xr3:uid="{00000000-0010-0000-0100-00000D000000}" name="Radzeit (6,6km)" dataDxfId="43">
      <calculatedColumnFormula>Tabelle13[[#This Row],[Rad In]]-Tabelle13[[#This Row],[Wechsel 1]]</calculatedColumnFormula>
    </tableColumn>
    <tableColumn id="16" xr3:uid="{00000000-0010-0000-0100-000010000000}" name="Laufrunde 2.1" dataDxfId="42"/>
    <tableColumn id="21" xr3:uid="{00000000-0010-0000-0100-000015000000}" name="Ziel" dataDxfId="41"/>
    <tableColumn id="26" xr3:uid="{00000000-0010-0000-0100-00001A000000}" name="Laufzeit Runde 2.1" dataDxfId="40">
      <calculatedColumnFormula>Tabelle13[[#This Row],[Laufrunde 2.1]]-Tabelle13[[#This Row],[Rad In]]</calculatedColumnFormula>
    </tableColumn>
    <tableColumn id="25" xr3:uid="{00000000-0010-0000-0100-000019000000}" name="Laufzeit Runde 2.22" dataDxfId="39">
      <calculatedColumnFormula>Tabelle13[[#This Row],[Ziel]]-Tabelle13[[#This Row],[Laufrunde 2.1]]</calculatedColumnFormula>
    </tableColumn>
    <tableColumn id="17" xr3:uid="{00000000-0010-0000-0100-000011000000}" name="Laufzeit 2 (1,1km)" dataDxfId="38">
      <calculatedColumnFormula>Tabelle13[[#This Row],[Ziel]]-Tabelle13[[#This Row],[Rad In]]</calculatedColumnFormula>
    </tableColumn>
    <tableColumn id="27" xr3:uid="{00000000-0010-0000-0100-00001B000000}" name="Gesamtzeit Duathlon" dataDxfId="37">
      <calculatedColumnFormula>Tabelle13[[#This Row],[Laufzeit 1 (1,1km)]]+Tabelle13[[#This Row],[Radzeit (6,6km)]]+Tabelle13[[#This Row],[Laufzeit 2 (1,1km)]]</calculatedColumnFormula>
    </tableColumn>
    <tableColumn id="18" xr3:uid="{00000000-0010-0000-0100-000012000000}" name="Gesamtzeit Triathlon" dataDxfId="36">
      <calculatedColumnFormula>Tabelle13[[#This Row],[Schwimmzeit (200m)]]+Tabelle13[[#This Row],[Laufzeit 1 (1,1km)]]+Tabelle13[[#This Row],[Radzeit (6,6km)]]+Tabelle13[[#This Row],[Laufzeit 2 (1,1km)]]</calculatedColumnFormula>
    </tableColumn>
    <tableColumn id="10" xr3:uid="{00000000-0010-0000-0100-00000A000000}" name="Platz AK" dataDxfId="35"/>
    <tableColumn id="15" xr3:uid="{576C3D34-2DED-4F67-A68B-279F474AA5A8}" name="Spalte1" dataDxfId="34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1CE98A-F079-437E-9085-A010B08ED779}" name="Tabelle132" displayName="Tabelle132" ref="A4:AF6" totalsRowShown="0" headerRowDxfId="33" dataDxfId="32">
  <autoFilter ref="A4:AF6" xr:uid="{00000000-0009-0000-0100-000002000000}"/>
  <sortState xmlns:xlrd2="http://schemas.microsoft.com/office/spreadsheetml/2017/richdata2" ref="A5:AF7">
    <sortCondition ref="AE4:AE9"/>
  </sortState>
  <tableColumns count="32">
    <tableColumn id="1" xr3:uid="{807CBE40-C0A1-4C32-983C-81254403AE97}" name="Startbox" dataDxfId="31"/>
    <tableColumn id="2" xr3:uid="{3580D4F8-2052-4EB4-BC56-6AC9C99026CB}" name="Name" dataDxfId="30"/>
    <tableColumn id="3" xr3:uid="{2C094102-54F6-4474-944C-2BD7BACC5794}" name="Vorname" dataDxfId="29"/>
    <tableColumn id="4" xr3:uid="{F12787C3-FE78-4F8C-9619-45CCDD4CC281}" name="Geburstjahr" dataDxfId="28"/>
    <tableColumn id="5" xr3:uid="{D32EB905-3366-46FB-B939-9703C745D5B3}" name="Alter" dataDxfId="27">
      <calculatedColumnFormula>2020-Tabelle132[[#This Row],[Geburstjahr]]</calculatedColumnFormula>
    </tableColumn>
    <tableColumn id="20" xr3:uid="{7A7CADEA-4271-450B-BC99-9840348D1BEE}" name="Startnummer" dataDxfId="26"/>
    <tableColumn id="19" xr3:uid="{90565C29-4971-4B1B-ADED-29FC825B1291}" name="Schwimmzeit (400m)" dataDxfId="25"/>
    <tableColumn id="7" xr3:uid="{7A9D231C-04B0-4361-83B8-205A8A691339}" name="Startzeit" dataDxfId="24">
      <calculatedColumnFormula>$H$3+Tabelle132[[#This Row],[Schwimmzeit (400m)]]</calculatedColumnFormula>
    </tableColumn>
    <tableColumn id="14" xr3:uid="{3409CA6D-EC29-49DC-8240-B288E59F9D79}" name="Laufrunde 1.1" dataDxfId="23"/>
    <tableColumn id="11" xr3:uid="{507062CA-4546-4C66-A48B-E5E0F2272DB9}" name="Laufrunde 2" dataDxfId="22"/>
    <tableColumn id="15" xr3:uid="{C3437B4B-B589-479B-9EE3-967DD4BA1372}" name="Wechsel 1" dataDxfId="21"/>
    <tableColumn id="24" xr3:uid="{71843944-F4D4-46FA-8DB5-5BC75E281189}" name="Laufzeit Runde 1.1" dataDxfId="20">
      <calculatedColumnFormula>Tabelle132[[#This Row],[Laufrunde 1.1]]</calculatedColumnFormula>
    </tableColumn>
    <tableColumn id="23" xr3:uid="{F50B0D70-AFDE-4BF0-A24C-DE9188674A5E}" name="Laufzeit Runde 2.1" dataDxfId="19">
      <calculatedColumnFormula>Tabelle132[[#This Row],[Laufrunde 2]]-Tabelle132[[#This Row],[Laufrunde 1.1]]</calculatedColumnFormula>
    </tableColumn>
    <tableColumn id="29" xr3:uid="{0E86F2B2-4150-418F-9A6F-9B0055B081BB}" name="Laufzeit Runde 3.1" dataDxfId="18">
      <calculatedColumnFormula>Tabelle132[[#This Row],[Wechsel 1]]-Tabelle132[[#This Row],[Laufrunde 2]]</calculatedColumnFormula>
    </tableColumn>
    <tableColumn id="22" xr3:uid="{A03AFAAC-5325-47A7-BDC6-FE64D0F20BE8}" name="Laufzeit 1 (1,65km)" dataDxfId="17">
      <calculatedColumnFormula>Tabelle132[[#This Row],[Wechsel 1]]-Tabelle132[[#This Row],[Startzeit]]</calculatedColumnFormula>
    </tableColumn>
    <tableColumn id="6" xr3:uid="{37B77451-AB3D-408F-B330-73BBE86DF7D7}" name="Radrunde 1" dataDxfId="16"/>
    <tableColumn id="12" xr3:uid="{8FF5454E-8CB8-4615-85EB-7CD2B27F5D36}" name="Radrunde 2" dataDxfId="15"/>
    <tableColumn id="28" xr3:uid="{4ED79302-D02F-4D18-95A3-1EEAD70AF916}" name="Rad In2" dataDxfId="14"/>
    <tableColumn id="9" xr3:uid="{A64CDEF4-C8D3-4FDE-9B6D-B905E6F2F17C}" name="Radzeit Runde 1" dataDxfId="13">
      <calculatedColumnFormula>Tabelle132[[#This Row],[Radrunde 1]]-Tabelle132[[#This Row],[Wechsel 1]]</calculatedColumnFormula>
    </tableColumn>
    <tableColumn id="8" xr3:uid="{5414A130-E3BD-4387-A6D7-B62F4D865AC9}" name="Radzeit Runde 2" dataDxfId="12">
      <calculatedColumnFormula>Tabelle132[[#This Row],[Radrunde 2]]-Tabelle132[[#This Row],[Radrunde 1]]</calculatedColumnFormula>
    </tableColumn>
    <tableColumn id="30" xr3:uid="{88B14188-77E0-4BC3-BB98-0457AA87DF0A}" name="Radzeit Runde 3" dataDxfId="11">
      <calculatedColumnFormula>Tabelle132[[#This Row],[Rad In2]]-Tabelle132[[#This Row],[Radrunde 2]]</calculatedColumnFormula>
    </tableColumn>
    <tableColumn id="13" xr3:uid="{B5A56187-9184-4347-B66A-CAFB18030632}" name="Radzeit (9,9km)" dataDxfId="10">
      <calculatedColumnFormula>Tabelle132[[#This Row],[Rad In2]]-Tabelle132[[#This Row],[Wechsel 1]]</calculatedColumnFormula>
    </tableColumn>
    <tableColumn id="16" xr3:uid="{E480F254-360D-4BC4-AD2A-0D58A3A6D741}" name="Laufrunde 2.1" dataDxfId="9"/>
    <tableColumn id="21" xr3:uid="{DEF85CFC-7543-4C24-A2DA-B4C400C0E45E}" name="Ziel" dataDxfId="8"/>
    <tableColumn id="31" xr3:uid="{09FF40C3-0F33-42F9-896C-D2CC3AB3548A}" name="Spalte1" dataDxfId="7"/>
    <tableColumn id="26" xr3:uid="{DEE73605-BAE1-427C-8964-6CB1B2D5054A}" name="Laufzeit Runde 2.12" dataDxfId="6">
      <calculatedColumnFormula>Tabelle132[[#This Row],[Laufrunde 2.1]]-Tabelle132[[#This Row],[Rad In2]]</calculatedColumnFormula>
    </tableColumn>
    <tableColumn id="25" xr3:uid="{0015D902-F889-4540-9E38-27A82098B59A}" name="Laufzeit Runde 2.22" dataDxfId="5">
      <calculatedColumnFormula>Tabelle132[[#This Row],[Ziel]]-Tabelle132[[#This Row],[Laufrunde 2.1]]</calculatedColumnFormula>
    </tableColumn>
    <tableColumn id="32" xr3:uid="{C6CDF854-E86D-471B-9185-CE96ED5FBC6A}" name="Laufzeit Runde 2.23" dataDxfId="4">
      <calculatedColumnFormula>Tabelle132[[#This Row],[Spalte1]]-Tabelle132[[#This Row],[Ziel]]</calculatedColumnFormula>
    </tableColumn>
    <tableColumn id="17" xr3:uid="{2BF870D1-621D-4168-A900-F07ECA7FEC5C}" name="Laufzeit 2 (1,65km)" dataDxfId="3">
      <calculatedColumnFormula>Tabelle132[[#This Row],[Spalte1]]-Tabelle132[[#This Row],[Rad In2]]</calculatedColumnFormula>
    </tableColumn>
    <tableColumn id="27" xr3:uid="{289EC94D-32A4-4EBF-9154-04AA5084C7E4}" name="Gesamtzeit Duathlon" dataDxfId="2">
      <calculatedColumnFormula>Tabelle132[[#This Row],[Laufzeit 1 (1,65km)]]+Tabelle132[[#This Row],[Radzeit (9,9km)]]+Tabelle132[[#This Row],[Laufzeit 2 (1,65km)]]</calculatedColumnFormula>
    </tableColumn>
    <tableColumn id="18" xr3:uid="{F67E0F63-E6C5-4940-A3F2-3426447CE90F}" name="Gesamtzeit Triathlon" dataDxfId="1">
      <calculatedColumnFormula>Tabelle132[[#This Row],[Schwimmzeit (400m)]]+Tabelle132[[#This Row],[Laufzeit 1 (1,65km)]]+Tabelle132[[#This Row],[Radzeit (9,9km)]]+Tabelle132[[#This Row],[Laufzeit 2 (1,65km)]]</calculatedColumnFormula>
    </tableColumn>
    <tableColumn id="10" xr3:uid="{946D0BFA-26A7-4A8B-892C-B9CC07E99996}" name="Platz AK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 /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 /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 /><Relationship Id="rId2" Type="http://schemas.openxmlformats.org/officeDocument/2006/relationships/drawing" Target="../drawings/drawing3.xml" /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workbookViewId="0">
      <selection activeCell="L28" sqref="L28"/>
    </sheetView>
  </sheetViews>
  <sheetFormatPr defaultColWidth="10.7265625" defaultRowHeight="15" x14ac:dyDescent="0.2"/>
  <cols>
    <col min="1" max="2" width="10.7265625" hidden="1" customWidth="1"/>
    <col min="4" max="6" width="10.7265625" hidden="1" customWidth="1"/>
    <col min="7" max="7" width="11.34375" style="8" customWidth="1"/>
    <col min="8" max="9" width="11.7109375" style="8" hidden="1" customWidth="1"/>
    <col min="10" max="10" width="9.37109375" style="13" customWidth="1"/>
    <col min="11" max="11" width="8.62890625" style="8" hidden="1" customWidth="1"/>
    <col min="12" max="12" width="10.234375" style="8" customWidth="1"/>
    <col min="13" max="13" width="7.1484375" style="8" hidden="1" customWidth="1"/>
    <col min="14" max="14" width="8.62890625" style="13" customWidth="1"/>
    <col min="15" max="15" width="10.8515625" style="8" customWidth="1"/>
    <col min="16" max="16" width="9.86328125" style="8" customWidth="1"/>
    <col min="17" max="17" width="5.671875" customWidth="1"/>
  </cols>
  <sheetData>
    <row r="1" spans="1:17" ht="29.25" x14ac:dyDescent="0.4">
      <c r="C1" s="12" t="s">
        <v>38</v>
      </c>
    </row>
    <row r="2" spans="1:17" x14ac:dyDescent="0.2">
      <c r="H2" s="13" t="s">
        <v>0</v>
      </c>
      <c r="I2" s="13"/>
      <c r="K2" s="8">
        <v>0.42048611111111112</v>
      </c>
    </row>
    <row r="3" spans="1:17" ht="25.5" x14ac:dyDescent="0.35">
      <c r="B3" s="11"/>
      <c r="C3" s="29" t="s">
        <v>39</v>
      </c>
      <c r="H3" s="10"/>
      <c r="I3" s="10"/>
    </row>
    <row r="4" spans="1:17" s="2" customFormat="1" ht="28.5" x14ac:dyDescent="0.15">
      <c r="A4" s="1" t="s">
        <v>1</v>
      </c>
      <c r="B4" s="1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9" t="s">
        <v>7</v>
      </c>
      <c r="H4" s="19" t="s">
        <v>8</v>
      </c>
      <c r="I4" s="19" t="s">
        <v>23</v>
      </c>
      <c r="J4" s="27" t="s">
        <v>32</v>
      </c>
      <c r="K4" s="19" t="s">
        <v>9</v>
      </c>
      <c r="L4" s="26" t="s">
        <v>34</v>
      </c>
      <c r="M4" s="19" t="s">
        <v>10</v>
      </c>
      <c r="N4" s="27" t="s">
        <v>33</v>
      </c>
      <c r="O4" s="27" t="s">
        <v>28</v>
      </c>
      <c r="P4" s="28" t="s">
        <v>29</v>
      </c>
      <c r="Q4" s="20" t="s">
        <v>11</v>
      </c>
    </row>
    <row r="5" spans="1:17" s="2" customFormat="1" ht="27.75" customHeight="1" x14ac:dyDescent="0.2">
      <c r="B5" s="3"/>
      <c r="C5" s="16" t="s">
        <v>30</v>
      </c>
      <c r="D5" s="17"/>
      <c r="E5" s="17" t="s">
        <v>18</v>
      </c>
      <c r="F5" s="17"/>
      <c r="G5" s="15">
        <v>0</v>
      </c>
      <c r="H5" s="18">
        <v>0</v>
      </c>
      <c r="I5" s="18">
        <v>2.5578703703703705E-3</v>
      </c>
      <c r="J5" s="15">
        <f>Tabelle136[[#This Row],[Wechsel 1]]-Tabelle136[[#This Row],[Startzeit]]</f>
        <v>2.5578703703703705E-3</v>
      </c>
      <c r="K5" s="25">
        <v>1.5219907407407408E-2</v>
      </c>
      <c r="L5" s="15">
        <f>Tabelle136[[#This Row],[Rad In]]-Tabelle136[[#This Row],[Wechsel 1]]</f>
        <v>1.2662037037037038E-2</v>
      </c>
      <c r="M5" s="25">
        <v>1.7627314814814814E-2</v>
      </c>
      <c r="N5" s="15">
        <f>Tabelle136[[#This Row],[Ziel]]-Tabelle136[[#This Row],[Rad In]]</f>
        <v>2.4074074074074067E-3</v>
      </c>
      <c r="O5" s="23">
        <f>Tabelle136[[#This Row],[Laufzeit 1 (0,55km)]]+Tabelle136[[#This Row],[Radzeit (3,3km)]]+Tabelle136[[#This Row],[Laufzeit 2 (0,55km)]]</f>
        <v>1.7627314814814814E-2</v>
      </c>
      <c r="P5" s="39" t="s">
        <v>37</v>
      </c>
      <c r="Q5" s="30" t="s">
        <v>12</v>
      </c>
    </row>
    <row r="6" spans="1:17" s="2" customFormat="1" ht="27.75" customHeight="1" x14ac:dyDescent="0.2">
      <c r="B6" s="3"/>
      <c r="C6" s="16" t="s">
        <v>31</v>
      </c>
      <c r="D6" s="17">
        <v>2015</v>
      </c>
      <c r="E6" s="17"/>
      <c r="F6" s="17"/>
      <c r="G6" s="15">
        <v>1.7939814814814815E-3</v>
      </c>
      <c r="H6" s="18">
        <v>0</v>
      </c>
      <c r="I6" s="18">
        <v>2.685185185185185E-3</v>
      </c>
      <c r="J6" s="15">
        <f>Tabelle136[[#This Row],[Wechsel 1]]-Tabelle136[[#This Row],[Startzeit]]</f>
        <v>2.685185185185185E-3</v>
      </c>
      <c r="K6" s="25">
        <v>1.6331018518518519E-2</v>
      </c>
      <c r="L6" s="15">
        <f>Tabelle136[[#This Row],[Rad In]]-Tabelle136[[#This Row],[Wechsel 1]]</f>
        <v>1.3645833333333334E-2</v>
      </c>
      <c r="M6" s="25">
        <v>1.9432870370370371E-2</v>
      </c>
      <c r="N6" s="15">
        <f>Tabelle136[[#This Row],[Ziel]]-Tabelle136[[#This Row],[Rad In]]</f>
        <v>3.1018518518518522E-3</v>
      </c>
      <c r="O6" s="23">
        <f>Tabelle136[[#This Row],[Laufzeit 1 (0,55km)]]+Tabelle136[[#This Row],[Radzeit (3,3km)]]+Tabelle136[[#This Row],[Laufzeit 2 (0,55km)]]</f>
        <v>1.9432870370370371E-2</v>
      </c>
      <c r="P6" s="23">
        <f>Tabelle136[[#This Row],[Schwimmzeit (100m)]]+Tabelle136[[#This Row],[Laufzeit 1 (0,55km)]]+Tabelle136[[#This Row],[Radzeit (3,3km)]]+Tabelle136[[#This Row],[Laufzeit 2 (0,55km)]]</f>
        <v>2.1226851851851854E-2</v>
      </c>
      <c r="Q6" s="30" t="s">
        <v>12</v>
      </c>
    </row>
    <row r="7" spans="1:17" s="2" customFormat="1" ht="27.75" hidden="1" customHeight="1" x14ac:dyDescent="0.15">
      <c r="B7" s="3"/>
      <c r="C7" s="3"/>
      <c r="D7" s="4"/>
      <c r="E7" s="4"/>
      <c r="F7" s="4"/>
      <c r="G7" s="5"/>
      <c r="H7" s="5"/>
      <c r="I7" s="5"/>
      <c r="J7" s="9">
        <f>Tabelle136[[#This Row],[Wechsel 1]]-Tabelle136[[#This Row],[Startzeit]]</f>
        <v>0</v>
      </c>
      <c r="K7" s="21"/>
      <c r="L7" s="22">
        <f>Tabelle136[[#This Row],[Rad In]]-Tabelle136[[#This Row],[Wechsel 1]]</f>
        <v>0</v>
      </c>
      <c r="M7" s="31"/>
      <c r="N7" s="9">
        <f>Tabelle136[[#This Row],[Ziel]]-Tabelle136[[#This Row],[Rad In]]</f>
        <v>0</v>
      </c>
      <c r="O7" s="5">
        <f>Tabelle136[[#This Row],[Laufzeit 1 (0,55km)]]+Tabelle136[[#This Row],[Radzeit (3,3km)]]+Tabelle136[[#This Row],[Laufzeit 2 (0,55km)]]</f>
        <v>0</v>
      </c>
      <c r="P7" s="9">
        <f>Tabelle136[[#This Row],[Schwimmzeit (100m)]]+Tabelle136[[#This Row],[Laufzeit 1 (0,55km)]]+Tabelle136[[#This Row],[Radzeit (3,3km)]]+Tabelle136[[#This Row],[Laufzeit 2 (0,55km)]]</f>
        <v>0</v>
      </c>
      <c r="Q7" s="9"/>
    </row>
    <row r="8" spans="1:17" s="2" customFormat="1" ht="27.75" hidden="1" customHeight="1" x14ac:dyDescent="0.15">
      <c r="B8" s="3"/>
      <c r="C8" s="3"/>
      <c r="D8" s="4"/>
      <c r="E8" s="4"/>
      <c r="F8" s="4"/>
      <c r="G8" s="5"/>
      <c r="H8" s="5"/>
      <c r="I8" s="5"/>
      <c r="J8" s="9">
        <f>Tabelle136[[#This Row],[Wechsel 1]]-Tabelle136[[#This Row],[Startzeit]]</f>
        <v>0</v>
      </c>
      <c r="K8" s="6"/>
      <c r="L8" s="7">
        <f>Tabelle136[[#This Row],[Rad In]]-Tabelle136[[#This Row],[Wechsel 1]]</f>
        <v>0</v>
      </c>
      <c r="M8" s="31"/>
      <c r="N8" s="9">
        <f>Tabelle136[[#This Row],[Ziel]]-Tabelle136[[#This Row],[Rad In]]</f>
        <v>0</v>
      </c>
      <c r="O8" s="5">
        <f>Tabelle136[[#This Row],[Laufzeit 1 (0,55km)]]+Tabelle136[[#This Row],[Radzeit (3,3km)]]+Tabelle136[[#This Row],[Laufzeit 2 (0,55km)]]</f>
        <v>0</v>
      </c>
      <c r="P8" s="9">
        <f>Tabelle136[[#This Row],[Schwimmzeit (100m)]]+Tabelle136[[#This Row],[Laufzeit 1 (0,55km)]]+Tabelle136[[#This Row],[Radzeit (3,3km)]]+Tabelle136[[#This Row],[Laufzeit 2 (0,55km)]]</f>
        <v>0</v>
      </c>
      <c r="Q8" s="9"/>
    </row>
  </sheetData>
  <pageMargins left="0.7" right="0.7" top="0.78740157499999996" bottom="0.78740157499999996" header="0.3" footer="0.3"/>
  <pageSetup paperSize="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"/>
  <sheetViews>
    <sheetView topLeftCell="C1" workbookViewId="0">
      <selection activeCell="U19" sqref="U19"/>
    </sheetView>
  </sheetViews>
  <sheetFormatPr defaultColWidth="10.7265625" defaultRowHeight="15" x14ac:dyDescent="0.2"/>
  <cols>
    <col min="1" max="2" width="10.7265625" hidden="1" customWidth="1"/>
    <col min="3" max="3" width="11.34375" customWidth="1"/>
    <col min="4" max="6" width="10.7265625" hidden="1" customWidth="1"/>
    <col min="7" max="7" width="11.7109375" style="8" customWidth="1"/>
    <col min="8" max="10" width="11.7109375" style="8" hidden="1" customWidth="1"/>
    <col min="11" max="11" width="7.890625" style="33" customWidth="1"/>
    <col min="12" max="12" width="7.3984375" style="33" customWidth="1"/>
    <col min="13" max="13" width="9.24609375" style="13" customWidth="1"/>
    <col min="14" max="14" width="11.7109375" style="8" hidden="1" customWidth="1"/>
    <col min="15" max="15" width="8.62890625" style="8" hidden="1" customWidth="1"/>
    <col min="16" max="16" width="7.64453125" style="33" customWidth="1"/>
    <col min="17" max="17" width="8.13671875" style="33" customWidth="1"/>
    <col min="18" max="18" width="8.3828125" style="13" customWidth="1"/>
    <col min="19" max="19" width="9.37109375" style="8" hidden="1" customWidth="1"/>
    <col min="20" max="20" width="7.1484375" style="8" hidden="1" customWidth="1"/>
    <col min="21" max="22" width="7.1484375" style="33" customWidth="1"/>
    <col min="23" max="23" width="8.62890625" style="13" customWidth="1"/>
    <col min="24" max="24" width="10.8515625" style="13" customWidth="1"/>
    <col min="25" max="25" width="9.86328125" style="8" customWidth="1"/>
    <col min="26" max="26" width="5.671875" customWidth="1"/>
  </cols>
  <sheetData>
    <row r="1" spans="1:27" ht="29.25" x14ac:dyDescent="0.4">
      <c r="C1" s="12" t="s">
        <v>38</v>
      </c>
    </row>
    <row r="2" spans="1:27" x14ac:dyDescent="0.2">
      <c r="H2" s="13" t="s">
        <v>0</v>
      </c>
      <c r="I2" s="13"/>
      <c r="J2" s="13"/>
      <c r="K2" s="34"/>
      <c r="L2" s="34"/>
      <c r="N2" s="13"/>
      <c r="O2" s="8">
        <v>0.42048611111111112</v>
      </c>
    </row>
    <row r="3" spans="1:27" ht="25.5" x14ac:dyDescent="0.35">
      <c r="B3" s="11"/>
      <c r="C3" s="29" t="s">
        <v>13</v>
      </c>
      <c r="H3" s="10"/>
      <c r="I3" s="10"/>
      <c r="J3" s="10"/>
      <c r="N3" s="10"/>
    </row>
    <row r="4" spans="1:27" s="2" customFormat="1" ht="38.25" x14ac:dyDescent="0.15">
      <c r="A4" s="1" t="s">
        <v>1</v>
      </c>
      <c r="B4" s="1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9" t="s">
        <v>14</v>
      </c>
      <c r="H4" s="19" t="s">
        <v>8</v>
      </c>
      <c r="I4" s="19" t="s">
        <v>22</v>
      </c>
      <c r="J4" s="19" t="s">
        <v>23</v>
      </c>
      <c r="K4" s="35" t="s">
        <v>25</v>
      </c>
      <c r="L4" s="35" t="s">
        <v>26</v>
      </c>
      <c r="M4" s="27" t="s">
        <v>35</v>
      </c>
      <c r="N4" s="19" t="s">
        <v>24</v>
      </c>
      <c r="O4" s="19" t="s">
        <v>9</v>
      </c>
      <c r="P4" s="36" t="s">
        <v>15</v>
      </c>
      <c r="Q4" s="36" t="s">
        <v>16</v>
      </c>
      <c r="R4" s="26" t="s">
        <v>19</v>
      </c>
      <c r="S4" s="19" t="s">
        <v>21</v>
      </c>
      <c r="T4" s="19" t="s">
        <v>10</v>
      </c>
      <c r="U4" s="37" t="s">
        <v>20</v>
      </c>
      <c r="V4" s="37" t="s">
        <v>27</v>
      </c>
      <c r="W4" s="27" t="s">
        <v>36</v>
      </c>
      <c r="X4" s="32" t="s">
        <v>28</v>
      </c>
      <c r="Y4" s="28" t="s">
        <v>29</v>
      </c>
      <c r="Z4" s="20" t="s">
        <v>11</v>
      </c>
      <c r="AA4" s="43" t="s">
        <v>44</v>
      </c>
    </row>
    <row r="5" spans="1:27" s="2" customFormat="1" ht="27.75" customHeight="1" x14ac:dyDescent="0.2">
      <c r="B5" s="3"/>
      <c r="C5" s="16" t="s">
        <v>17</v>
      </c>
      <c r="D5" s="17">
        <v>2012</v>
      </c>
      <c r="E5" s="17"/>
      <c r="F5" s="17"/>
      <c r="G5" s="15">
        <v>2.4074074074074076E-3</v>
      </c>
      <c r="H5" s="18">
        <v>0</v>
      </c>
      <c r="I5" s="18">
        <v>1.9444444444444444E-3</v>
      </c>
      <c r="J5" s="18">
        <v>3.9351851851851848E-3</v>
      </c>
      <c r="K5" s="40">
        <f>Tabelle13[[#This Row],[Laufrunde 1.1]]</f>
        <v>1.9444444444444444E-3</v>
      </c>
      <c r="L5" s="40">
        <f>Tabelle13[[#This Row],[Wechsel 1]]-Tabelle13[[#This Row],[Laufrunde 1.1]]</f>
        <v>1.9907407407407404E-3</v>
      </c>
      <c r="M5" s="15">
        <f>Tabelle13[[#This Row],[Wechsel 1]]</f>
        <v>3.9351851851851848E-3</v>
      </c>
      <c r="N5" s="24">
        <v>1.2465277777777778E-2</v>
      </c>
      <c r="O5" s="25">
        <v>2.0729166666666667E-2</v>
      </c>
      <c r="P5" s="41">
        <f>Tabelle13[[#This Row],[Radrunde 1]]-Tabelle13[[#This Row],[Wechsel 1]]</f>
        <v>8.5300925925925926E-3</v>
      </c>
      <c r="Q5" s="41">
        <f>Tabelle13[[#This Row],[Rad In]]-Tabelle13[[#This Row],[Radrunde 1]]</f>
        <v>8.2638888888888883E-3</v>
      </c>
      <c r="R5" s="15">
        <f>Tabelle13[[#This Row],[Rad In]]-Tabelle13[[#This Row],[Wechsel 1]]</f>
        <v>1.6793981481481483E-2</v>
      </c>
      <c r="S5" s="25">
        <v>2.2893518518518518E-2</v>
      </c>
      <c r="T5" s="25">
        <v>2.5219907407407406E-2</v>
      </c>
      <c r="U5" s="41">
        <f>Tabelle13[[#This Row],[Laufrunde 2.1]]-Tabelle13[[#This Row],[Rad In]]</f>
        <v>2.1643518518518513E-3</v>
      </c>
      <c r="V5" s="41">
        <f>Tabelle13[[#This Row],[Ziel]]-Tabelle13[[#This Row],[Laufrunde 2.1]]</f>
        <v>2.3263888888888883E-3</v>
      </c>
      <c r="W5" s="15">
        <f>Tabelle13[[#This Row],[Ziel]]-Tabelle13[[#This Row],[Rad In]]</f>
        <v>4.4907407407407396E-3</v>
      </c>
      <c r="X5" s="15">
        <f>Tabelle13[[#This Row],[Laufzeit 1 (1,1km)]]+Tabelle13[[#This Row],[Radzeit (6,6km)]]+Tabelle13[[#This Row],[Laufzeit 2 (1,1km)]]</f>
        <v>2.5219907407407406E-2</v>
      </c>
      <c r="Y5" s="23">
        <f>Tabelle13[[#This Row],[Schwimmzeit (200m)]]+Tabelle13[[#This Row],[Laufzeit 1 (1,1km)]]+Tabelle13[[#This Row],[Radzeit (6,6km)]]+Tabelle13[[#This Row],[Laufzeit 2 (1,1km)]]</f>
        <v>2.7627314814814813E-2</v>
      </c>
      <c r="Z5" s="44" t="s">
        <v>12</v>
      </c>
      <c r="AA5" s="42"/>
    </row>
    <row r="6" spans="1:27" s="2" customFormat="1" ht="27.75" customHeight="1" x14ac:dyDescent="0.2">
      <c r="B6" s="3"/>
      <c r="C6" s="16" t="s">
        <v>41</v>
      </c>
      <c r="D6" s="17">
        <v>2014</v>
      </c>
      <c r="E6" s="17"/>
      <c r="F6" s="17"/>
      <c r="G6" s="15">
        <v>3.7615740740740739E-3</v>
      </c>
      <c r="H6" s="18">
        <v>0</v>
      </c>
      <c r="I6" s="18">
        <v>2.685185185185185E-3</v>
      </c>
      <c r="J6" s="18">
        <v>5.2893518518518515E-3</v>
      </c>
      <c r="K6" s="40">
        <f>Tabelle13[[#This Row],[Laufrunde 1.1]]</f>
        <v>2.685185185185185E-3</v>
      </c>
      <c r="L6" s="40">
        <f>Tabelle13[[#This Row],[Wechsel 1]]-Tabelle13[[#This Row],[Laufrunde 1.1]]</f>
        <v>2.6041666666666665E-3</v>
      </c>
      <c r="M6" s="15">
        <f>Tabelle13[[#This Row],[Wechsel 1]]</f>
        <v>5.2893518518518515E-3</v>
      </c>
      <c r="N6" s="24">
        <v>1.7673611111111112E-2</v>
      </c>
      <c r="O6" s="25">
        <v>1.7673611111111112E-2</v>
      </c>
      <c r="P6" s="41">
        <f>Tabelle13[[#This Row],[Radrunde 1]]-Tabelle13[[#This Row],[Wechsel 1]]</f>
        <v>1.2384259259259262E-2</v>
      </c>
      <c r="Q6" s="41">
        <f>Tabelle13[[#This Row],[Rad In]]-Tabelle13[[#This Row],[Radrunde 1]]</f>
        <v>0</v>
      </c>
      <c r="R6" s="15">
        <f>Tabelle13[[#This Row],[Rad In]]-Tabelle13[[#This Row],[Wechsel 1]]</f>
        <v>1.2384259259259262E-2</v>
      </c>
      <c r="S6" s="25">
        <v>2.042824074074074E-2</v>
      </c>
      <c r="T6" s="25">
        <v>2.3148148148148147E-2</v>
      </c>
      <c r="U6" s="41">
        <f>Tabelle13[[#This Row],[Laufrunde 2.1]]-Tabelle13[[#This Row],[Rad In]]</f>
        <v>2.7546296296296277E-3</v>
      </c>
      <c r="V6" s="41">
        <f>Tabelle13[[#This Row],[Ziel]]-Tabelle13[[#This Row],[Laufrunde 2.1]]</f>
        <v>2.719907407407407E-3</v>
      </c>
      <c r="W6" s="15">
        <f>Tabelle13[[#This Row],[Ziel]]-Tabelle13[[#This Row],[Rad In]]</f>
        <v>5.4745370370370347E-3</v>
      </c>
      <c r="X6" s="15">
        <f>Tabelle13[[#This Row],[Laufzeit 1 (1,1km)]]+Tabelle13[[#This Row],[Radzeit (6,6km)]]+Tabelle13[[#This Row],[Laufzeit 2 (1,1km)]]</f>
        <v>2.3148148148148147E-2</v>
      </c>
      <c r="Y6" s="23">
        <f>Tabelle13[[#This Row],[Schwimmzeit (200m)]]+Tabelle13[[#This Row],[Laufzeit 1 (1,1km)]]+Tabelle13[[#This Row],[Radzeit (6,6km)]]+Tabelle13[[#This Row],[Laufzeit 2 (1,1km)]]</f>
        <v>2.6909722222222224E-2</v>
      </c>
      <c r="Z6" s="44" t="s">
        <v>12</v>
      </c>
      <c r="AA6" s="42" t="s">
        <v>43</v>
      </c>
    </row>
    <row r="7" spans="1:27" s="2" customFormat="1" ht="33" customHeight="1" x14ac:dyDescent="0.2">
      <c r="B7" s="3"/>
      <c r="C7" s="38" t="s">
        <v>42</v>
      </c>
      <c r="D7" s="17"/>
      <c r="E7" s="17"/>
      <c r="F7" s="17"/>
      <c r="G7" s="15">
        <v>0</v>
      </c>
      <c r="H7" s="18">
        <v>0</v>
      </c>
      <c r="I7" s="18">
        <v>2.4537037037037036E-3</v>
      </c>
      <c r="J7" s="18">
        <v>5.2662037037037035E-3</v>
      </c>
      <c r="K7" s="40">
        <f>Tabelle13[[#This Row],[Laufrunde 1.1]]</f>
        <v>2.4537037037037036E-3</v>
      </c>
      <c r="L7" s="40">
        <f>Tabelle13[[#This Row],[Wechsel 1]]-Tabelle13[[#This Row],[Laufrunde 1.1]]</f>
        <v>2.8124999999999999E-3</v>
      </c>
      <c r="M7" s="15">
        <f>Tabelle13[[#This Row],[Wechsel 1]]</f>
        <v>5.2662037037037035E-3</v>
      </c>
      <c r="N7" s="24">
        <v>1.7118055555555556E-2</v>
      </c>
      <c r="O7" s="25">
        <v>1.7118055555555556E-2</v>
      </c>
      <c r="P7" s="41">
        <f>Tabelle13[[#This Row],[Radrunde 1]]-Tabelle13[[#This Row],[Wechsel 1]]</f>
        <v>1.1851851851851853E-2</v>
      </c>
      <c r="Q7" s="41">
        <f>Tabelle13[[#This Row],[Rad In]]-Tabelle13[[#This Row],[Radrunde 1]]</f>
        <v>0</v>
      </c>
      <c r="R7" s="15">
        <f>Tabelle13[[#This Row],[Rad In]]-Tabelle13[[#This Row],[Wechsel 1]]</f>
        <v>1.1851851851851853E-2</v>
      </c>
      <c r="S7" s="25">
        <v>2.0173611111111111E-2</v>
      </c>
      <c r="T7" s="25">
        <v>2.3032407407407408E-2</v>
      </c>
      <c r="U7" s="41">
        <f>Tabelle13[[#This Row],[Laufrunde 2.1]]-Tabelle13[[#This Row],[Rad In]]</f>
        <v>3.0555555555555544E-3</v>
      </c>
      <c r="V7" s="41">
        <f>Tabelle13[[#This Row],[Ziel]]-Tabelle13[[#This Row],[Laufrunde 2.1]]</f>
        <v>2.8587962962962968E-3</v>
      </c>
      <c r="W7" s="15">
        <f>Tabelle13[[#This Row],[Ziel]]-Tabelle13[[#This Row],[Rad In]]</f>
        <v>5.9143518518518512E-3</v>
      </c>
      <c r="X7" s="15">
        <f>Tabelle13[[#This Row],[Laufzeit 1 (1,1km)]]+Tabelle13[[#This Row],[Radzeit (6,6km)]]+Tabelle13[[#This Row],[Laufzeit 2 (1,1km)]]</f>
        <v>2.3032407407407408E-2</v>
      </c>
      <c r="Y7" s="23"/>
      <c r="Z7" s="44" t="s">
        <v>12</v>
      </c>
      <c r="AA7" s="42" t="s">
        <v>43</v>
      </c>
    </row>
  </sheetData>
  <pageMargins left="0.7" right="0.7" top="0.78740157499999996" bottom="0.78740157499999996" header="0.3" footer="0.3"/>
  <pageSetup paperSize="9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3256D-7AB4-4F34-8B79-6C7550D15C3A}">
  <dimension ref="A1:AF6"/>
  <sheetViews>
    <sheetView topLeftCell="C1" workbookViewId="0">
      <selection activeCell="T20" sqref="T20"/>
    </sheetView>
  </sheetViews>
  <sheetFormatPr defaultColWidth="10.7265625" defaultRowHeight="15" x14ac:dyDescent="0.2"/>
  <cols>
    <col min="1" max="2" width="10.7265625" hidden="1" customWidth="1"/>
    <col min="3" max="3" width="11.34375" customWidth="1"/>
    <col min="4" max="6" width="10.7265625" hidden="1" customWidth="1"/>
    <col min="7" max="7" width="11.7109375" style="8" customWidth="1"/>
    <col min="8" max="11" width="11.7109375" style="8" hidden="1" customWidth="1"/>
    <col min="12" max="12" width="7.02734375" style="33" customWidth="1"/>
    <col min="13" max="13" width="6.53515625" style="33" customWidth="1"/>
    <col min="14" max="14" width="6.78125" style="33" customWidth="1"/>
    <col min="15" max="15" width="8.62890625" style="13" customWidth="1"/>
    <col min="16" max="16" width="11.7109375" style="8" hidden="1" customWidth="1"/>
    <col min="17" max="17" width="10.97265625" style="8" hidden="1" customWidth="1"/>
    <col min="18" max="18" width="8.62890625" style="8" hidden="1" customWidth="1"/>
    <col min="19" max="19" width="8.5078125" style="33" customWidth="1"/>
    <col min="20" max="21" width="8.13671875" style="33" customWidth="1"/>
    <col min="22" max="22" width="10.234375" style="13" customWidth="1"/>
    <col min="23" max="23" width="9.37109375" style="8" hidden="1" customWidth="1"/>
    <col min="24" max="25" width="7.1484375" style="8" hidden="1" customWidth="1"/>
    <col min="26" max="28" width="7.1484375" style="33" customWidth="1"/>
    <col min="29" max="29" width="8.62890625" style="13" customWidth="1"/>
    <col min="30" max="30" width="10.8515625" style="13" customWidth="1"/>
    <col min="31" max="31" width="9.86328125" style="8" customWidth="1"/>
    <col min="32" max="32" width="5.671875" customWidth="1"/>
  </cols>
  <sheetData>
    <row r="1" spans="1:32" ht="29.25" x14ac:dyDescent="0.4">
      <c r="C1" s="12" t="s">
        <v>38</v>
      </c>
    </row>
    <row r="2" spans="1:32" x14ac:dyDescent="0.2">
      <c r="H2" s="13" t="s">
        <v>0</v>
      </c>
      <c r="I2" s="13"/>
      <c r="J2" s="13"/>
      <c r="K2" s="13"/>
      <c r="L2" s="34"/>
      <c r="M2" s="34"/>
      <c r="N2" s="34"/>
      <c r="P2" s="13"/>
      <c r="Q2" s="8">
        <v>0.42048611111111112</v>
      </c>
    </row>
    <row r="3" spans="1:32" ht="25.5" x14ac:dyDescent="0.35">
      <c r="B3" s="11"/>
      <c r="C3" s="29" t="s">
        <v>40</v>
      </c>
      <c r="H3" s="10"/>
      <c r="I3" s="10"/>
      <c r="J3" s="10"/>
      <c r="K3" s="10"/>
      <c r="P3" s="10"/>
    </row>
    <row r="4" spans="1:32" s="2" customFormat="1" ht="38.25" x14ac:dyDescent="0.15">
      <c r="A4" s="1" t="s">
        <v>1</v>
      </c>
      <c r="B4" s="1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9" t="s">
        <v>47</v>
      </c>
      <c r="H4" s="19" t="s">
        <v>8</v>
      </c>
      <c r="I4" s="19" t="s">
        <v>22</v>
      </c>
      <c r="J4" s="19" t="s">
        <v>48</v>
      </c>
      <c r="K4" s="19" t="s">
        <v>23</v>
      </c>
      <c r="L4" s="35" t="s">
        <v>25</v>
      </c>
      <c r="M4" s="35" t="s">
        <v>20</v>
      </c>
      <c r="N4" s="35" t="s">
        <v>53</v>
      </c>
      <c r="O4" s="27" t="s">
        <v>55</v>
      </c>
      <c r="P4" s="19" t="s">
        <v>24</v>
      </c>
      <c r="Q4" s="19" t="s">
        <v>50</v>
      </c>
      <c r="R4" s="19" t="s">
        <v>49</v>
      </c>
      <c r="S4" s="36" t="s">
        <v>15</v>
      </c>
      <c r="T4" s="36" t="s">
        <v>16</v>
      </c>
      <c r="U4" s="36" t="s">
        <v>51</v>
      </c>
      <c r="V4" s="26" t="s">
        <v>57</v>
      </c>
      <c r="W4" s="19" t="s">
        <v>21</v>
      </c>
      <c r="X4" s="19" t="s">
        <v>10</v>
      </c>
      <c r="Y4" s="19" t="s">
        <v>44</v>
      </c>
      <c r="Z4" s="37" t="s">
        <v>52</v>
      </c>
      <c r="AA4" s="37" t="s">
        <v>27</v>
      </c>
      <c r="AB4" s="37" t="s">
        <v>54</v>
      </c>
      <c r="AC4" s="27" t="s">
        <v>56</v>
      </c>
      <c r="AD4" s="32" t="s">
        <v>28</v>
      </c>
      <c r="AE4" s="28" t="s">
        <v>29</v>
      </c>
      <c r="AF4" s="20" t="s">
        <v>11</v>
      </c>
    </row>
    <row r="5" spans="1:32" s="2" customFormat="1" ht="27.75" customHeight="1" x14ac:dyDescent="0.2">
      <c r="B5" s="3"/>
      <c r="C5" s="16" t="s">
        <v>45</v>
      </c>
      <c r="D5" s="17"/>
      <c r="E5" s="17"/>
      <c r="F5" s="17"/>
      <c r="G5" s="15">
        <v>0</v>
      </c>
      <c r="H5" s="18">
        <v>0</v>
      </c>
      <c r="I5" s="18">
        <v>1.8865740740740742E-3</v>
      </c>
      <c r="J5" s="18">
        <v>3.8541666666666668E-3</v>
      </c>
      <c r="K5" s="18">
        <v>5.8449074074074072E-3</v>
      </c>
      <c r="L5" s="40">
        <f>Tabelle132[[#This Row],[Laufrunde 1.1]]</f>
        <v>1.8865740740740742E-3</v>
      </c>
      <c r="M5" s="40">
        <f>Tabelle132[[#This Row],[Laufrunde 2]]-Tabelle132[[#This Row],[Laufrunde 1.1]]</f>
        <v>1.9675925925925928E-3</v>
      </c>
      <c r="N5" s="40">
        <f>Tabelle132[[#This Row],[Wechsel 1]]-Tabelle132[[#This Row],[Laufrunde 2]]</f>
        <v>1.9907407407407404E-3</v>
      </c>
      <c r="O5" s="15">
        <f>Tabelle132[[#This Row],[Wechsel 1]]-Tabelle132[[#This Row],[Startzeit]]</f>
        <v>5.8449074074074072E-3</v>
      </c>
      <c r="P5" s="24">
        <v>1.3009259259259259E-2</v>
      </c>
      <c r="Q5" s="25">
        <v>1.9895833333333335E-2</v>
      </c>
      <c r="R5" s="25">
        <v>2.673611111111111E-2</v>
      </c>
      <c r="S5" s="41">
        <f>Tabelle132[[#This Row],[Radrunde 1]]-Tabelle132[[#This Row],[Wechsel 1]]</f>
        <v>7.1643518518518514E-3</v>
      </c>
      <c r="T5" s="41">
        <f>Tabelle132[[#This Row],[Radrunde 2]]-Tabelle132[[#This Row],[Radrunde 1]]</f>
        <v>6.8865740740740762E-3</v>
      </c>
      <c r="U5" s="41">
        <f>Tabelle132[[#This Row],[Rad In2]]-Tabelle132[[#This Row],[Radrunde 2]]</f>
        <v>6.840277777777775E-3</v>
      </c>
      <c r="V5" s="15">
        <f>Tabelle132[[#This Row],[Rad In2]]-Tabelle132[[#This Row],[Wechsel 1]]</f>
        <v>2.0891203703703703E-2</v>
      </c>
      <c r="W5" s="25">
        <v>2.8750000000000001E-2</v>
      </c>
      <c r="X5" s="25">
        <v>3.0694444444444444E-2</v>
      </c>
      <c r="Y5" s="25">
        <v>3.2569444444444443E-2</v>
      </c>
      <c r="Z5" s="41">
        <f>Tabelle132[[#This Row],[Laufrunde 2.1]]-Tabelle132[[#This Row],[Rad In2]]</f>
        <v>2.0138888888888914E-3</v>
      </c>
      <c r="AA5" s="41">
        <f>Tabelle132[[#This Row],[Ziel]]-Tabelle132[[#This Row],[Laufrunde 2.1]]</f>
        <v>1.9444444444444431E-3</v>
      </c>
      <c r="AB5" s="41">
        <f>Tabelle132[[#This Row],[Spalte1]]-Tabelle132[[#This Row],[Ziel]]</f>
        <v>1.8749999999999982E-3</v>
      </c>
      <c r="AC5" s="15">
        <f>Tabelle132[[#This Row],[Spalte1]]-Tabelle132[[#This Row],[Rad In2]]</f>
        <v>5.8333333333333327E-3</v>
      </c>
      <c r="AD5" s="15">
        <f>Tabelle132[[#This Row],[Laufzeit 1 (1,65km)]]+Tabelle132[[#This Row],[Radzeit (9,9km)]]+Tabelle132[[#This Row],[Laufzeit 2 (1,65km)]]</f>
        <v>3.2569444444444443E-2</v>
      </c>
      <c r="AE5" s="23"/>
      <c r="AF5" s="30" t="s">
        <v>12</v>
      </c>
    </row>
    <row r="6" spans="1:32" s="2" customFormat="1" ht="27.75" customHeight="1" x14ac:dyDescent="0.2">
      <c r="B6" s="3"/>
      <c r="C6" s="16" t="s">
        <v>46</v>
      </c>
      <c r="D6" s="17"/>
      <c r="E6" s="17"/>
      <c r="F6" s="17"/>
      <c r="G6" s="15">
        <v>3.9120370370370368E-3</v>
      </c>
      <c r="H6" s="18">
        <v>0</v>
      </c>
      <c r="I6" s="18">
        <v>1.712962962962963E-3</v>
      </c>
      <c r="J6" s="18">
        <v>3.4375E-3</v>
      </c>
      <c r="K6" s="18">
        <v>5.1736111111111115E-3</v>
      </c>
      <c r="L6" s="40">
        <f>Tabelle132[[#This Row],[Laufrunde 1.1]]</f>
        <v>1.712962962962963E-3</v>
      </c>
      <c r="M6" s="40">
        <f>Tabelle132[[#This Row],[Laufrunde 2]]-Tabelle132[[#This Row],[Laufrunde 1.1]]</f>
        <v>1.724537037037037E-3</v>
      </c>
      <c r="N6" s="40">
        <f>Tabelle132[[#This Row],[Wechsel 1]]-Tabelle132[[#This Row],[Laufrunde 2]]</f>
        <v>1.7361111111111114E-3</v>
      </c>
      <c r="O6" s="15">
        <f>Tabelle132[[#This Row],[Wechsel 1]]-Tabelle132[[#This Row],[Startzeit]]</f>
        <v>5.1736111111111115E-3</v>
      </c>
      <c r="P6" s="24">
        <v>1.2708333333333334E-2</v>
      </c>
      <c r="Q6" s="25">
        <v>1.9895833333333335E-2</v>
      </c>
      <c r="R6" s="25">
        <v>2.6793981481481481E-2</v>
      </c>
      <c r="S6" s="41">
        <f>Tabelle132[[#This Row],[Radrunde 1]]-Tabelle132[[#This Row],[Wechsel 1]]</f>
        <v>7.5347222222222222E-3</v>
      </c>
      <c r="T6" s="41">
        <f>Tabelle132[[#This Row],[Radrunde 2]]-Tabelle132[[#This Row],[Radrunde 1]]</f>
        <v>7.1875000000000012E-3</v>
      </c>
      <c r="U6" s="41">
        <f>Tabelle132[[#This Row],[Rad In2]]-Tabelle132[[#This Row],[Radrunde 2]]</f>
        <v>6.8981481481481463E-3</v>
      </c>
      <c r="V6" s="15">
        <f>Tabelle132[[#This Row],[Rad In2]]-Tabelle132[[#This Row],[Wechsel 1]]</f>
        <v>2.162037037037037E-2</v>
      </c>
      <c r="W6" s="25">
        <v>2.8750000000000001E-2</v>
      </c>
      <c r="X6" s="25">
        <v>3.0694444444444444E-2</v>
      </c>
      <c r="Y6" s="25">
        <v>3.2511574074074075E-2</v>
      </c>
      <c r="Z6" s="41">
        <f>Tabelle132[[#This Row],[Laufrunde 2.1]]-Tabelle132[[#This Row],[Rad In2]]</f>
        <v>1.9560185185185201E-3</v>
      </c>
      <c r="AA6" s="41">
        <f>Tabelle132[[#This Row],[Ziel]]-Tabelle132[[#This Row],[Laufrunde 2.1]]</f>
        <v>1.9444444444444431E-3</v>
      </c>
      <c r="AB6" s="41">
        <f>Tabelle132[[#This Row],[Spalte1]]-Tabelle132[[#This Row],[Ziel]]</f>
        <v>1.8171296296296303E-3</v>
      </c>
      <c r="AC6" s="15">
        <f>Tabelle132[[#This Row],[Spalte1]]-Tabelle132[[#This Row],[Rad In2]]</f>
        <v>5.7175925925925936E-3</v>
      </c>
      <c r="AD6" s="15">
        <f>Tabelle132[[#This Row],[Laufzeit 1 (1,65km)]]+Tabelle132[[#This Row],[Radzeit (9,9km)]]+Tabelle132[[#This Row],[Laufzeit 2 (1,65km)]]</f>
        <v>3.2511574074074075E-2</v>
      </c>
      <c r="AE6" s="23">
        <f>Tabelle132[[#This Row],[Schwimmzeit (400m)]]+Tabelle132[[#This Row],[Laufzeit 1 (1,65km)]]+Tabelle132[[#This Row],[Radzeit (9,9km)]]+Tabelle132[[#This Row],[Laufzeit 2 (1,65km)]]</f>
        <v>3.6423611111111115E-2</v>
      </c>
      <c r="AF6" s="30" t="s">
        <v>12</v>
      </c>
    </row>
  </sheetData>
  <phoneticPr fontId="12" type="noConversion"/>
  <pageMargins left="0.7" right="0.7" top="0.78740157499999996" bottom="0.78740157499999996" header="0.3" footer="0.3"/>
  <pageSetup paperSize="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Schüler B C D</vt:lpstr>
      <vt:lpstr>JugB SchA</vt:lpstr>
      <vt:lpstr>ErwachseneJunJuA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Schönfelder</dc:creator>
  <cp:keywords/>
  <dc:description/>
  <cp:lastModifiedBy>Daniel Mueller</cp:lastModifiedBy>
  <cp:revision/>
  <dcterms:created xsi:type="dcterms:W3CDTF">2022-11-15T04:28:00Z</dcterms:created>
  <dcterms:modified xsi:type="dcterms:W3CDTF">2026-02-07T13:40:34Z</dcterms:modified>
  <cp:category/>
  <cp:contentStatus/>
</cp:coreProperties>
</file>