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ell\OneDrive\Dokumente\Wintertriathlon\2025_26\"/>
    </mc:Choice>
  </mc:AlternateContent>
  <xr:revisionPtr revIDLastSave="0" documentId="13_ncr:1_{BAEE30F2-E019-48A5-A926-6856A53FE83C}" xr6:coauthVersionLast="47" xr6:coauthVersionMax="47" xr10:uidLastSave="{00000000-0000-0000-0000-000000000000}"/>
  <bookViews>
    <workbookView xWindow="-30828" yWindow="1380" windowWidth="30936" windowHeight="16776" activeTab="2" xr2:uid="{00000000-000D-0000-FFFF-FFFF00000000}"/>
  </bookViews>
  <sheets>
    <sheet name="Schüler B C D" sheetId="6" r:id="rId1"/>
    <sheet name="JugB SchA" sheetId="2" r:id="rId2"/>
    <sheet name="ErwachseneJunJuA" sheetId="7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6" l="1"/>
  <c r="Y6" i="2"/>
  <c r="Y7" i="2"/>
  <c r="AE5" i="7"/>
  <c r="AC5" i="7"/>
  <c r="AC6" i="7"/>
  <c r="AB5" i="7"/>
  <c r="AB6" i="7"/>
  <c r="AA5" i="7"/>
  <c r="Z5" i="7"/>
  <c r="Z6" i="7"/>
  <c r="V5" i="7"/>
  <c r="V6" i="7"/>
  <c r="U5" i="7"/>
  <c r="U6" i="7"/>
  <c r="T5" i="7"/>
  <c r="S5" i="7"/>
  <c r="S6" i="7"/>
  <c r="O5" i="7"/>
  <c r="O6" i="7"/>
  <c r="N5" i="7"/>
  <c r="N6" i="7"/>
  <c r="M5" i="7"/>
  <c r="L5" i="7"/>
  <c r="AA6" i="7"/>
  <c r="T6" i="7"/>
  <c r="M6" i="7"/>
  <c r="L6" i="7"/>
  <c r="L5" i="6"/>
  <c r="J5" i="6"/>
  <c r="O5" i="6" s="1"/>
  <c r="J7" i="6"/>
  <c r="J8" i="6"/>
  <c r="N8" i="6"/>
  <c r="L8" i="6"/>
  <c r="N7" i="6"/>
  <c r="L7" i="6"/>
  <c r="N5" i="6"/>
  <c r="P7" i="6"/>
  <c r="P8" i="6"/>
  <c r="O7" i="6"/>
  <c r="O8" i="6"/>
  <c r="W5" i="2"/>
  <c r="W6" i="2"/>
  <c r="W7" i="2"/>
  <c r="V5" i="2"/>
  <c r="V6" i="2"/>
  <c r="V7" i="2"/>
  <c r="U5" i="2"/>
  <c r="U6" i="2"/>
  <c r="U7" i="2"/>
  <c r="R5" i="2"/>
  <c r="R6" i="2"/>
  <c r="R7" i="2"/>
  <c r="X7" i="2" s="1"/>
  <c r="Q5" i="2"/>
  <c r="Q6" i="2"/>
  <c r="Q7" i="2"/>
  <c r="P5" i="2"/>
  <c r="P6" i="2"/>
  <c r="P7" i="2"/>
  <c r="M5" i="2"/>
  <c r="X5" i="2" s="1"/>
  <c r="M6" i="2"/>
  <c r="X6" i="2" s="1"/>
  <c r="M7" i="2"/>
  <c r="L5" i="2"/>
  <c r="L6" i="2"/>
  <c r="L7" i="2"/>
  <c r="K5" i="2"/>
  <c r="K6" i="2"/>
  <c r="K7" i="2"/>
  <c r="Y5" i="2"/>
  <c r="AD6" i="7" l="1"/>
  <c r="AD5" i="7"/>
</calcChain>
</file>

<file path=xl/sharedStrings.xml><?xml version="1.0" encoding="utf-8"?>
<sst xmlns="http://schemas.openxmlformats.org/spreadsheetml/2006/main" count="98" uniqueCount="57">
  <si>
    <t>Uhrzeit Start</t>
  </si>
  <si>
    <t>Startbox</t>
  </si>
  <si>
    <t>Name</t>
  </si>
  <si>
    <t>Vorname</t>
  </si>
  <si>
    <t>Geburstjahr</t>
  </si>
  <si>
    <t>Alter</t>
  </si>
  <si>
    <t>Startnummer</t>
  </si>
  <si>
    <t>Schwimmzeit (100m)</t>
  </si>
  <si>
    <t>Startzeit</t>
  </si>
  <si>
    <t>Rad In</t>
  </si>
  <si>
    <t>Ziel</t>
  </si>
  <si>
    <t>Platz AK</t>
  </si>
  <si>
    <t>1.</t>
  </si>
  <si>
    <t>Jugend B Schüler A</t>
  </si>
  <si>
    <t>Schwimmzeit (200m)</t>
  </si>
  <si>
    <t>Radzeit Runde 1</t>
  </si>
  <si>
    <t>Radzeit Runde 2</t>
  </si>
  <si>
    <t>Konstantin</t>
  </si>
  <si>
    <t>Schüler A</t>
  </si>
  <si>
    <t>Radzeit (6,6km)</t>
  </si>
  <si>
    <t>Laufzeit Runde 2.1</t>
  </si>
  <si>
    <t>Laufrunde 2.1</t>
  </si>
  <si>
    <t>Laufrunde 1.1</t>
  </si>
  <si>
    <t>Wechsel 1</t>
  </si>
  <si>
    <t>Radrunde 1</t>
  </si>
  <si>
    <t>Laufzeit Runde 1.1</t>
  </si>
  <si>
    <t>Laufzeit Runde 2.2</t>
  </si>
  <si>
    <t>Laufzeit Runde 2.22</t>
  </si>
  <si>
    <t>Gesamtzeit Duathlon</t>
  </si>
  <si>
    <t>Gesamtzeit Triathlon</t>
  </si>
  <si>
    <t>Mia</t>
  </si>
  <si>
    <t>Laufzeit 1 (0,55km)</t>
  </si>
  <si>
    <t>Laufzeit 2 (0,55km)</t>
  </si>
  <si>
    <t>Radzeit (3,3km)</t>
  </si>
  <si>
    <t>Laufzeit 1 (1,1km)</t>
  </si>
  <si>
    <t>Laufzeit 2 (1,1km)</t>
  </si>
  <si>
    <t>Schüler B, C, D</t>
  </si>
  <si>
    <t>Erwachsene/Junioren/Jugend A</t>
  </si>
  <si>
    <t>Emilia</t>
  </si>
  <si>
    <t xml:space="preserve">Alani </t>
  </si>
  <si>
    <t>Spalte1</t>
  </si>
  <si>
    <t>Jürgen</t>
  </si>
  <si>
    <t>Schwimmzeit (400m)</t>
  </si>
  <si>
    <t>Laufrunde 2</t>
  </si>
  <si>
    <t>Rad In2</t>
  </si>
  <si>
    <t>Radrunde 2</t>
  </si>
  <si>
    <t>Radzeit Runde 3</t>
  </si>
  <si>
    <t>Laufzeit Runde 2.12</t>
  </si>
  <si>
    <t>Laufzeit Runde 3.1</t>
  </si>
  <si>
    <t>Laufzeit Runde 2.23</t>
  </si>
  <si>
    <t>Laufzeit 1 (1,65km)</t>
  </si>
  <si>
    <t>Laufzeit 2 (1,65km)</t>
  </si>
  <si>
    <t>Radzeit (9,9km)</t>
  </si>
  <si>
    <t>3. Wintertriathlon am 07.03.2026</t>
  </si>
  <si>
    <t>Daniel</t>
  </si>
  <si>
    <t>Laufrunde 2.2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</si>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</sst>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4"/>
      <color theme="1"/>
      <name val="Arial Narrow"/>
      <family val="2"/>
    </font>
    <font>
      <b/>
      <sz val="16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00F26D"/>
        <bgColor indexed="64"/>
      </patternFill>
    </fill>
    <fill>
      <patternFill patternType="solid">
        <fgColor rgb="FFFFD85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1" fontId="4" fillId="0" borderId="0" xfId="0" applyNumberFormat="1" applyFont="1"/>
    <xf numFmtId="21" fontId="4" fillId="0" borderId="0" xfId="0" applyNumberFormat="1" applyFont="1"/>
    <xf numFmtId="21" fontId="4" fillId="0" borderId="1" xfId="0" applyNumberFormat="1" applyFont="1" applyBorder="1" applyProtection="1">
      <protection locked="0"/>
    </xf>
    <xf numFmtId="21" fontId="4" fillId="0" borderId="1" xfId="0" applyNumberFormat="1" applyFont="1" applyBorder="1"/>
    <xf numFmtId="21" fontId="0" fillId="0" borderId="0" xfId="0" applyNumberFormat="1"/>
    <xf numFmtId="21" fontId="3" fillId="0" borderId="0" xfId="0" applyNumberFormat="1" applyFont="1"/>
    <xf numFmtId="21" fontId="0" fillId="2" borderId="0" xfId="0" applyNumberFormat="1" applyFill="1"/>
    <xf numFmtId="0" fontId="0" fillId="2" borderId="0" xfId="0" applyFill="1"/>
    <xf numFmtId="0" fontId="6" fillId="0" borderId="0" xfId="0" applyFont="1"/>
    <xf numFmtId="21" fontId="2" fillId="0" borderId="0" xfId="0" applyNumberFormat="1" applyFont="1"/>
    <xf numFmtId="0" fontId="7" fillId="0" borderId="0" xfId="0" applyFont="1"/>
    <xf numFmtId="21" fontId="7" fillId="0" borderId="1" xfId="0" applyNumberFormat="1" applyFont="1" applyBorder="1"/>
    <xf numFmtId="49" fontId="8" fillId="0" borderId="1" xfId="0" applyNumberFormat="1" applyFont="1" applyBorder="1"/>
    <xf numFmtId="1" fontId="8" fillId="0" borderId="1" xfId="0" applyNumberFormat="1" applyFont="1" applyBorder="1"/>
    <xf numFmtId="21" fontId="8" fillId="0" borderId="1" xfId="0" applyNumberFormat="1" applyFont="1" applyBorder="1"/>
    <xf numFmtId="21" fontId="7" fillId="0" borderId="0" xfId="0" applyNumberFormat="1" applyFont="1" applyAlignment="1">
      <alignment wrapText="1"/>
    </xf>
    <xf numFmtId="21" fontId="3" fillId="0" borderId="0" xfId="0" applyNumberFormat="1" applyFont="1" applyAlignment="1">
      <alignment wrapText="1"/>
    </xf>
    <xf numFmtId="21" fontId="4" fillId="0" borderId="2" xfId="0" applyNumberFormat="1" applyFont="1" applyBorder="1" applyProtection="1">
      <protection locked="0"/>
    </xf>
    <xf numFmtId="21" fontId="4" fillId="0" borderId="2" xfId="0" applyNumberFormat="1" applyFont="1" applyBorder="1"/>
    <xf numFmtId="21" fontId="9" fillId="0" borderId="1" xfId="0" applyNumberFormat="1" applyFont="1" applyBorder="1"/>
    <xf numFmtId="21" fontId="8" fillId="3" borderId="1" xfId="0" applyNumberFormat="1" applyFont="1" applyFill="1" applyBorder="1"/>
    <xf numFmtId="21" fontId="8" fillId="3" borderId="1" xfId="0" applyNumberFormat="1" applyFont="1" applyFill="1" applyBorder="1" applyProtection="1">
      <protection locked="0"/>
    </xf>
    <xf numFmtId="21" fontId="7" fillId="4" borderId="0" xfId="0" applyNumberFormat="1" applyFont="1" applyFill="1" applyAlignment="1">
      <alignment wrapText="1"/>
    </xf>
    <xf numFmtId="21" fontId="7" fillId="5" borderId="0" xfId="0" applyNumberFormat="1" applyFont="1" applyFill="1" applyAlignment="1">
      <alignment wrapText="1"/>
    </xf>
    <xf numFmtId="21" fontId="7" fillId="6" borderId="0" xfId="0" applyNumberFormat="1" applyFont="1" applyFill="1" applyAlignment="1">
      <alignment wrapText="1"/>
    </xf>
    <xf numFmtId="0" fontId="5" fillId="0" borderId="0" xfId="0" applyFont="1"/>
    <xf numFmtId="1" fontId="10" fillId="0" borderId="0" xfId="0" applyNumberFormat="1" applyFont="1" applyAlignment="1">
      <alignment horizontal="center"/>
    </xf>
    <xf numFmtId="21" fontId="4" fillId="0" borderId="0" xfId="0" applyNumberFormat="1" applyFont="1" applyProtection="1">
      <protection locked="0"/>
    </xf>
    <xf numFmtId="21" fontId="7" fillId="10" borderId="0" xfId="0" applyNumberFormat="1" applyFont="1" applyFill="1" applyAlignment="1">
      <alignment wrapText="1"/>
    </xf>
    <xf numFmtId="21" fontId="1" fillId="0" borderId="0" xfId="0" applyNumberFormat="1" applyFont="1"/>
    <xf numFmtId="21" fontId="11" fillId="0" borderId="0" xfId="0" applyNumberFormat="1" applyFont="1"/>
    <xf numFmtId="21" fontId="3" fillId="7" borderId="0" xfId="0" applyNumberFormat="1" applyFont="1" applyFill="1" applyAlignment="1">
      <alignment wrapText="1"/>
    </xf>
    <xf numFmtId="21" fontId="3" fillId="8" borderId="0" xfId="0" applyNumberFormat="1" applyFont="1" applyFill="1" applyAlignment="1">
      <alignment wrapText="1"/>
    </xf>
    <xf numFmtId="21" fontId="3" fillId="9" borderId="0" xfId="0" applyNumberFormat="1" applyFont="1" applyFill="1" applyAlignment="1">
      <alignment wrapText="1"/>
    </xf>
    <xf numFmtId="49" fontId="8" fillId="0" borderId="1" xfId="0" applyNumberFormat="1" applyFont="1" applyBorder="1" applyAlignment="1">
      <alignment wrapText="1"/>
    </xf>
    <xf numFmtId="21" fontId="9" fillId="0" borderId="1" xfId="0" applyNumberFormat="1" applyFont="1" applyBorder="1" applyAlignment="1">
      <alignment horizontal="center"/>
    </xf>
    <xf numFmtId="21" fontId="4" fillId="11" borderId="1" xfId="0" applyNumberFormat="1" applyFont="1" applyFill="1" applyBorder="1"/>
    <xf numFmtId="21" fontId="4" fillId="11" borderId="1" xfId="0" applyNumberFormat="1" applyFont="1" applyFill="1" applyBorder="1" applyProtection="1">
      <protection locked="0"/>
    </xf>
    <xf numFmtId="0" fontId="3" fillId="12" borderId="0" xfId="0" applyFont="1" applyFill="1"/>
    <xf numFmtId="1" fontId="10" fillId="0" borderId="1" xfId="0" applyNumberFormat="1" applyFont="1" applyBorder="1" applyAlignment="1">
      <alignment horizontal="center"/>
    </xf>
  </cellXfs>
  <cellStyles count="1">
    <cellStyle name="Standard" xfId="0" builtinId="0"/>
  </cellStyles>
  <dxfs count="82"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26" formatCode="hh:mm:ss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26" formatCode="hh:mm:ss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26" formatCode="hh:mm:ss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" formatCode="0"/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1" formatCode="0"/>
      <fill>
        <patternFill patternType="none"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1" formatCode="0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30" formatCode="@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30" formatCode="@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color rgb="FF000000"/>
        <name val="Arial Narrow"/>
        <scheme val="none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" formatCode="0"/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1" formatCode="0"/>
      <fill>
        <patternFill patternType="none"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1" formatCode="0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30" formatCode="@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30" formatCode="@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26" formatCode="hh:mm:ss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26" formatCode="hh:mm:ss"/>
      <fill>
        <patternFill patternType="none"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" formatCode="0"/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1" formatCode="0"/>
      <fill>
        <patternFill patternType="none"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1" formatCode="0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30" formatCode="@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numFmt numFmtId="30" formatCode="@"/>
      <fill>
        <patternFill patternType="none"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theme="1"/>
        <name val="Arial Narrow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color rgb="FF000000"/>
        <name val="Arial Narrow"/>
        <scheme val="none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FFD85D"/>
      <color rgb="FF00F26D"/>
      <color rgb="FFFFDA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175260</xdr:colOff>
      <xdr:row>9</xdr:row>
      <xdr:rowOff>71120</xdr:rowOff>
    </xdr:from>
    <xdr:to>
      <xdr:col>16</xdr:col>
      <xdr:colOff>388620</xdr:colOff>
      <xdr:row>14</xdr:row>
      <xdr:rowOff>15240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75260" y="2258060"/>
          <a:ext cx="5631180" cy="934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Schwimmen / Lauf/ Rad / Lauf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Erwachsene/Junioren/Jugend A: 400m / 3 x 0,55km / 3 x 3,3km-Runde / 3 x 0,55km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Jugend B und Schüler A: 200m / 2 x 0,55km / 2 x 3,3km-Runde / 2 x 0,55km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Schüler B und üngere Schülerklassen: 100m / 1 x 0,55km / 1 x 3,3km-Runde / 1 x 0,55km</a:t>
          </a:r>
          <a:br>
            <a:rPr lang="de-DE"/>
          </a:br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</xdr:colOff>
      <xdr:row>7</xdr:row>
      <xdr:rowOff>129540</xdr:rowOff>
    </xdr:from>
    <xdr:to>
      <xdr:col>20</xdr:col>
      <xdr:colOff>213360</xdr:colOff>
      <xdr:row>12</xdr:row>
      <xdr:rowOff>73660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7B7A381E-2102-4A97-8475-C16806BEB970}"/>
            </a:ext>
          </a:extLst>
        </xdr:cNvPr>
        <xdr:cNvSpPr txBox="1"/>
      </xdr:nvSpPr>
      <xdr:spPr>
        <a:xfrm>
          <a:off x="60960" y="2674620"/>
          <a:ext cx="5631180" cy="934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Schwimmen / Lauf/ Rad / Lauf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Erwachsene/Junioren/Jugend A: 400m / 3 x 0,55km / 3 x 3,3km-Runde / 3 x 0,55km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Jugend B und Schüler A: 200m / 2 x 0,55km / 2 x 3,3km-Runde / 2 x 0,55km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Schüler B und üngere Schülerklassen: 100m / 1 x 0,55km / 1 x 3,3km-Runde / 1 x 0,55km</a:t>
          </a:r>
          <a:br>
            <a:rPr lang="de-DE"/>
          </a:br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99060</xdr:rowOff>
    </xdr:from>
    <xdr:to>
      <xdr:col>20</xdr:col>
      <xdr:colOff>457200</xdr:colOff>
      <xdr:row>11</xdr:row>
      <xdr:rowOff>43180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8AFD9337-861B-4404-BE59-3CADD49B27CE}"/>
            </a:ext>
          </a:extLst>
        </xdr:cNvPr>
        <xdr:cNvSpPr txBox="1"/>
      </xdr:nvSpPr>
      <xdr:spPr>
        <a:xfrm>
          <a:off x="0" y="2225040"/>
          <a:ext cx="5631180" cy="9347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Schwimmen / Lauf/ Rad / Lauf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Erwachsene/Junioren/Jugend A: 400m / 3 x 0,55km / 3 x 3,3km-Runde / 3 x 0,55km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Jugend B und Schüler A: 200m / 2 x 0,55km / 2 x 3,3km-Runde / 2 x 0,55km</a:t>
          </a:r>
          <a:b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Schüler B und üngere Schülerklassen: 100m / 1 x 0,55km / 1 x 3,3km-Runde / 1 x 0,55km</a:t>
          </a:r>
          <a:br>
            <a:rPr lang="de-DE"/>
          </a:br>
          <a:endParaRPr lang="de-DE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elle136" displayName="Tabelle136" ref="A4:Q8" totalsRowShown="0" headerRowDxfId="81" dataDxfId="80">
  <autoFilter ref="A4:Q8" xr:uid="{00000000-0009-0000-0100-000005000000}"/>
  <sortState xmlns:xlrd2="http://schemas.microsoft.com/office/spreadsheetml/2017/richdata2" ref="A5:Z8">
    <sortCondition ref="P4:P10"/>
  </sortState>
  <tableColumns count="17">
    <tableColumn id="1" xr3:uid="{00000000-0010-0000-0000-000001000000}" name="Startbox" dataDxfId="79"/>
    <tableColumn id="2" xr3:uid="{00000000-0010-0000-0000-000002000000}" name="Name" dataDxfId="78"/>
    <tableColumn id="3" xr3:uid="{00000000-0010-0000-0000-000003000000}" name="Vorname" dataDxfId="77"/>
    <tableColumn id="4" xr3:uid="{00000000-0010-0000-0000-000004000000}" name="Geburstjahr" dataDxfId="76"/>
    <tableColumn id="5" xr3:uid="{00000000-0010-0000-0000-000005000000}" name="Alter" dataDxfId="75">
      <calculatedColumnFormula>2020-Tabelle136[[#This Row],[Geburstjahr]]</calculatedColumnFormula>
    </tableColumn>
    <tableColumn id="20" xr3:uid="{00000000-0010-0000-0000-000014000000}" name="Startnummer" dataDxfId="74"/>
    <tableColumn id="19" xr3:uid="{00000000-0010-0000-0000-000013000000}" name="Schwimmzeit (100m)" dataDxfId="73"/>
    <tableColumn id="7" xr3:uid="{00000000-0010-0000-0000-000007000000}" name="Startzeit" dataDxfId="72">
      <calculatedColumnFormula>$H$3+Tabelle136[[#This Row],[Schwimmzeit (100m)]]</calculatedColumnFormula>
    </tableColumn>
    <tableColumn id="11" xr3:uid="{00000000-0010-0000-0000-00000B000000}" name="Wechsel 1" dataDxfId="71"/>
    <tableColumn id="22" xr3:uid="{00000000-0010-0000-0000-000016000000}" name="Laufzeit 1 (0,55km)" dataDxfId="70">
      <calculatedColumnFormula>Tabelle136[[#This Row],[Wechsel 1]]-Tabelle136[[#This Row],[Startzeit]]</calculatedColumnFormula>
    </tableColumn>
    <tableColumn id="12" xr3:uid="{00000000-0010-0000-0000-00000C000000}" name="Rad In" dataDxfId="69"/>
    <tableColumn id="13" xr3:uid="{00000000-0010-0000-0000-00000D000000}" name="Radzeit (3,3km)" dataDxfId="68">
      <calculatedColumnFormula>Tabelle136[[#This Row],[Rad In]]-Tabelle136[[#This Row],[Wechsel 1]]</calculatedColumnFormula>
    </tableColumn>
    <tableColumn id="21" xr3:uid="{00000000-0010-0000-0000-000015000000}" name="Ziel" dataDxfId="67"/>
    <tableColumn id="17" xr3:uid="{00000000-0010-0000-0000-000011000000}" name="Laufzeit 2 (0,55km)" dataDxfId="66">
      <calculatedColumnFormula>Tabelle136[[#This Row],[Ziel]]-Tabelle136[[#This Row],[Rad In]]</calculatedColumnFormula>
    </tableColumn>
    <tableColumn id="27" xr3:uid="{00000000-0010-0000-0000-00001B000000}" name="Gesamtzeit Duathlon" dataDxfId="65">
      <calculatedColumnFormula>Tabelle136[[#This Row],[Laufzeit 1 (0,55km)]]+Tabelle136[[#This Row],[Radzeit (3,3km)]]+Tabelle136[[#This Row],[Laufzeit 2 (0,55km)]]</calculatedColumnFormula>
    </tableColumn>
    <tableColumn id="18" xr3:uid="{00000000-0010-0000-0000-000012000000}" name="Gesamtzeit Triathlon" dataDxfId="64">
      <calculatedColumnFormula>Tabelle136[[#This Row],[Schwimmzeit (100m)]]+Tabelle136[[#This Row],[Laufzeit 1 (0,55km)]]+Tabelle136[[#This Row],[Radzeit (3,3km)]]+Tabelle136[[#This Row],[Laufzeit 2 (0,55km)]]</calculatedColumnFormula>
    </tableColumn>
    <tableColumn id="10" xr3:uid="{00000000-0010-0000-0000-00000A000000}" name="Platz AK" dataDxfId="63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e13" displayName="Tabelle13" ref="A4:AA7" totalsRowShown="0" headerRowDxfId="62" dataDxfId="61">
  <autoFilter ref="A4:AA7" xr:uid="{00000000-0009-0000-0100-000002000000}"/>
  <sortState xmlns:xlrd2="http://schemas.microsoft.com/office/spreadsheetml/2017/richdata2" ref="A5:Z8">
    <sortCondition ref="Y4:Y10"/>
  </sortState>
  <tableColumns count="27">
    <tableColumn id="1" xr3:uid="{00000000-0010-0000-0100-000001000000}" name="Startbox" dataDxfId="60"/>
    <tableColumn id="2" xr3:uid="{00000000-0010-0000-0100-000002000000}" name="Name" dataDxfId="59"/>
    <tableColumn id="3" xr3:uid="{00000000-0010-0000-0100-000003000000}" name="Vorname" dataDxfId="58"/>
    <tableColumn id="4" xr3:uid="{00000000-0010-0000-0100-000004000000}" name="Geburstjahr" dataDxfId="57"/>
    <tableColumn id="5" xr3:uid="{00000000-0010-0000-0100-000005000000}" name="Alter" dataDxfId="56">
      <calculatedColumnFormula>2020-Tabelle13[[#This Row],[Geburstjahr]]</calculatedColumnFormula>
    </tableColumn>
    <tableColumn id="20" xr3:uid="{00000000-0010-0000-0100-000014000000}" name="Startnummer" dataDxfId="55"/>
    <tableColumn id="19" xr3:uid="{00000000-0010-0000-0100-000013000000}" name="Schwimmzeit (200m)" dataDxfId="54"/>
    <tableColumn id="7" xr3:uid="{00000000-0010-0000-0100-000007000000}" name="Startzeit" dataDxfId="53">
      <calculatedColumnFormula>$H$3+Tabelle13[[#This Row],[Schwimmzeit (200m)]]</calculatedColumnFormula>
    </tableColumn>
    <tableColumn id="14" xr3:uid="{00000000-0010-0000-0100-00000E000000}" name="Laufrunde 1.1" dataDxfId="52"/>
    <tableColumn id="11" xr3:uid="{00000000-0010-0000-0100-00000B000000}" name="Wechsel 1" dataDxfId="51"/>
    <tableColumn id="24" xr3:uid="{00000000-0010-0000-0100-000018000000}" name="Laufzeit Runde 1.1" dataDxfId="50">
      <calculatedColumnFormula>Tabelle13[[#This Row],[Laufrunde 1.1]]</calculatedColumnFormula>
    </tableColumn>
    <tableColumn id="23" xr3:uid="{00000000-0010-0000-0100-000017000000}" name="Laufzeit Runde 2.2" dataDxfId="49">
      <calculatedColumnFormula>Tabelle13[[#This Row],[Wechsel 1]]-Tabelle13[[#This Row],[Laufrunde 1.1]]</calculatedColumnFormula>
    </tableColumn>
    <tableColumn id="22" xr3:uid="{00000000-0010-0000-0100-000016000000}" name="Laufzeit 1 (1,1km)" dataDxfId="48">
      <calculatedColumnFormula>Tabelle13[[#This Row],[Wechsel 1]]</calculatedColumnFormula>
    </tableColumn>
    <tableColumn id="6" xr3:uid="{00000000-0010-0000-0100-000006000000}" name="Radrunde 1" dataDxfId="47"/>
    <tableColumn id="12" xr3:uid="{00000000-0010-0000-0100-00000C000000}" name="Rad In" dataDxfId="46"/>
    <tableColumn id="9" xr3:uid="{00000000-0010-0000-0100-000009000000}" name="Radzeit Runde 1" dataDxfId="45">
      <calculatedColumnFormula>Tabelle13[[#This Row],[Radrunde 1]]-Tabelle13[[#This Row],[Wechsel 1]]</calculatedColumnFormula>
    </tableColumn>
    <tableColumn id="8" xr3:uid="{00000000-0010-0000-0100-000008000000}" name="Radzeit Runde 2" dataDxfId="44">
      <calculatedColumnFormula>Tabelle13[[#This Row],[Rad In]]-Tabelle13[[#This Row],[Radrunde 1]]</calculatedColumnFormula>
    </tableColumn>
    <tableColumn id="13" xr3:uid="{00000000-0010-0000-0100-00000D000000}" name="Radzeit (6,6km)" dataDxfId="43">
      <calculatedColumnFormula>Tabelle13[[#This Row],[Rad In]]-Tabelle13[[#This Row],[Wechsel 1]]</calculatedColumnFormula>
    </tableColumn>
    <tableColumn id="16" xr3:uid="{00000000-0010-0000-0100-000010000000}" name="Laufrunde 2.1" dataDxfId="42"/>
    <tableColumn id="21" xr3:uid="{00000000-0010-0000-0100-000015000000}" name="Ziel" dataDxfId="41"/>
    <tableColumn id="26" xr3:uid="{00000000-0010-0000-0100-00001A000000}" name="Laufzeit Runde 2.1" dataDxfId="40">
      <calculatedColumnFormula>Tabelle13[[#This Row],[Laufrunde 2.1]]-Tabelle13[[#This Row],[Rad In]]</calculatedColumnFormula>
    </tableColumn>
    <tableColumn id="25" xr3:uid="{00000000-0010-0000-0100-000019000000}" name="Laufzeit Runde 2.22" dataDxfId="39">
      <calculatedColumnFormula>Tabelle13[[#This Row],[Ziel]]-Tabelle13[[#This Row],[Laufrunde 2.1]]</calculatedColumnFormula>
    </tableColumn>
    <tableColumn id="17" xr3:uid="{00000000-0010-0000-0100-000011000000}" name="Laufzeit 2 (1,1km)" dataDxfId="38">
      <calculatedColumnFormula>Tabelle13[[#This Row],[Ziel]]-Tabelle13[[#This Row],[Rad In]]</calculatedColumnFormula>
    </tableColumn>
    <tableColumn id="27" xr3:uid="{00000000-0010-0000-0100-00001B000000}" name="Gesamtzeit Duathlon" dataDxfId="37">
      <calculatedColumnFormula>Tabelle13[[#This Row],[Laufzeit 1 (1,1km)]]+Tabelle13[[#This Row],[Radzeit (6,6km)]]+Tabelle13[[#This Row],[Laufzeit 2 (1,1km)]]</calculatedColumnFormula>
    </tableColumn>
    <tableColumn id="18" xr3:uid="{00000000-0010-0000-0100-000012000000}" name="Gesamtzeit Triathlon" dataDxfId="36">
      <calculatedColumnFormula>Tabelle13[[#This Row],[Schwimmzeit (200m)]]+Tabelle13[[#This Row],[Laufzeit 1 (1,1km)]]+Tabelle13[[#This Row],[Radzeit (6,6km)]]+Tabelle13[[#This Row],[Laufzeit 2 (1,1km)]]</calculatedColumnFormula>
    </tableColumn>
    <tableColumn id="10" xr3:uid="{00000000-0010-0000-0100-00000A000000}" name="Platz AK" dataDxfId="35"/>
    <tableColumn id="15" xr3:uid="{576C3D34-2DED-4F67-A68B-279F474AA5A8}" name="Spalte1" dataDxfId="34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1CE98A-F079-437E-9085-A010B08ED779}" name="Tabelle132" displayName="Tabelle132" ref="A4:AF6" totalsRowShown="0" headerRowDxfId="33" dataDxfId="32">
  <autoFilter ref="A4:AF6" xr:uid="{00000000-0009-0000-0100-000002000000}"/>
  <sortState xmlns:xlrd2="http://schemas.microsoft.com/office/spreadsheetml/2017/richdata2" ref="A5:AF7">
    <sortCondition ref="AE4:AE9"/>
  </sortState>
  <tableColumns count="32">
    <tableColumn id="1" xr3:uid="{807CBE40-C0A1-4C32-983C-81254403AE97}" name="Startbox" dataDxfId="31"/>
    <tableColumn id="2" xr3:uid="{3580D4F8-2052-4EB4-BC56-6AC9C99026CB}" name="Name" dataDxfId="30"/>
    <tableColumn id="3" xr3:uid="{2C094102-54F6-4474-944C-2BD7BACC5794}" name="Vorname" dataDxfId="29"/>
    <tableColumn id="4" xr3:uid="{F12787C3-FE78-4F8C-9619-45CCDD4CC281}" name="Geburstjahr" dataDxfId="28"/>
    <tableColumn id="5" xr3:uid="{D32EB905-3366-46FB-B939-9703C745D5B3}" name="Alter" dataDxfId="27">
      <calculatedColumnFormula>2020-Tabelle132[[#This Row],[Geburstjahr]]</calculatedColumnFormula>
    </tableColumn>
    <tableColumn id="20" xr3:uid="{7A7CADEA-4271-450B-BC99-9840348D1BEE}" name="Startnummer" dataDxfId="26"/>
    <tableColumn id="19" xr3:uid="{90565C29-4971-4B1B-ADED-29FC825B1291}" name="Schwimmzeit (400m)" dataDxfId="25"/>
    <tableColumn id="7" xr3:uid="{7A9D231C-04B0-4361-83B8-205A8A691339}" name="Startzeit" dataDxfId="24">
      <calculatedColumnFormula>$H$3+Tabelle132[[#This Row],[Schwimmzeit (400m)]]</calculatedColumnFormula>
    </tableColumn>
    <tableColumn id="14" xr3:uid="{3409CA6D-EC29-49DC-8240-B288E59F9D79}" name="Laufrunde 1.1" dataDxfId="23"/>
    <tableColumn id="11" xr3:uid="{507062CA-4546-4C66-A48B-E5E0F2272DB9}" name="Laufrunde 2" dataDxfId="22"/>
    <tableColumn id="15" xr3:uid="{C3437B4B-B589-479B-9EE3-967DD4BA1372}" name="Wechsel 1" dataDxfId="21"/>
    <tableColumn id="24" xr3:uid="{71843944-F4D4-46FA-8DB5-5BC75E281189}" name="Laufzeit Runde 1.1" dataDxfId="20">
      <calculatedColumnFormula>Tabelle132[[#This Row],[Laufrunde 1.1]]</calculatedColumnFormula>
    </tableColumn>
    <tableColumn id="23" xr3:uid="{F50B0D70-AFDE-4BF0-A24C-DE9188674A5E}" name="Laufzeit Runde 2.1" dataDxfId="19">
      <calculatedColumnFormula>Tabelle132[[#This Row],[Laufrunde 2]]-Tabelle132[[#This Row],[Laufrunde 1.1]]</calculatedColumnFormula>
    </tableColumn>
    <tableColumn id="29" xr3:uid="{0E86F2B2-4150-418F-9A6F-9B0055B081BB}" name="Laufzeit Runde 3.1" dataDxfId="18">
      <calculatedColumnFormula>Tabelle132[[#This Row],[Wechsel 1]]-Tabelle132[[#This Row],[Laufrunde 2]]</calculatedColumnFormula>
    </tableColumn>
    <tableColumn id="22" xr3:uid="{A03AFAAC-5325-47A7-BDC6-FE64D0F20BE8}" name="Laufzeit 1 (1,65km)" dataDxfId="17">
      <calculatedColumnFormula>Tabelle132[[#This Row],[Wechsel 1]]-Tabelle132[[#This Row],[Startzeit]]</calculatedColumnFormula>
    </tableColumn>
    <tableColumn id="6" xr3:uid="{37B77451-AB3D-408F-B330-73BBE86DF7D7}" name="Radrunde 1" dataDxfId="16"/>
    <tableColumn id="12" xr3:uid="{8FF5454E-8CB8-4615-85EB-7CD2B27F5D36}" name="Radrunde 2" dataDxfId="15"/>
    <tableColumn id="28" xr3:uid="{4ED79302-D02F-4D18-95A3-1EEAD70AF916}" name="Rad In2" dataDxfId="14"/>
    <tableColumn id="9" xr3:uid="{A64CDEF4-C8D3-4FDE-9B6D-B905E6F2F17C}" name="Radzeit Runde 1" dataDxfId="13">
      <calculatedColumnFormula>Tabelle132[[#This Row],[Radrunde 1]]-Tabelle132[[#This Row],[Wechsel 1]]</calculatedColumnFormula>
    </tableColumn>
    <tableColumn id="8" xr3:uid="{5414A130-E3BD-4387-A6D7-B62F4D865AC9}" name="Radzeit Runde 2" dataDxfId="12">
      <calculatedColumnFormula>Tabelle132[[#This Row],[Radrunde 2]]-Tabelle132[[#This Row],[Radrunde 1]]</calculatedColumnFormula>
    </tableColumn>
    <tableColumn id="30" xr3:uid="{88B14188-77E0-4BC3-BB98-0457AA87DF0A}" name="Radzeit Runde 3" dataDxfId="11">
      <calculatedColumnFormula>Tabelle132[[#This Row],[Rad In2]]-Tabelle132[[#This Row],[Radrunde 2]]</calculatedColumnFormula>
    </tableColumn>
    <tableColumn id="13" xr3:uid="{B5A56187-9184-4347-B66A-CAFB18030632}" name="Radzeit (9,9km)" dataDxfId="10">
      <calculatedColumnFormula>Tabelle132[[#This Row],[Rad In2]]-Tabelle132[[#This Row],[Wechsel 1]]</calculatedColumnFormula>
    </tableColumn>
    <tableColumn id="16" xr3:uid="{E480F254-360D-4BC4-AD2A-0D58A3A6D741}" name="Laufrunde 2.1" dataDxfId="9"/>
    <tableColumn id="21" xr3:uid="{DEF85CFC-7543-4C24-A2DA-B4C400C0E45E}" name="Laufrunde 2.2" dataDxfId="8"/>
    <tableColumn id="31" xr3:uid="{09FF40C3-0F33-42F9-896C-D2CC3AB3548A}" name="Ziel" dataDxfId="7"/>
    <tableColumn id="26" xr3:uid="{DEE73605-BAE1-427C-8964-6CB1B2D5054A}" name="Laufzeit Runde 2.12" dataDxfId="6">
      <calculatedColumnFormula>Tabelle132[[#This Row],[Laufrunde 2.1]]-Tabelle132[[#This Row],[Rad In2]]</calculatedColumnFormula>
    </tableColumn>
    <tableColumn id="25" xr3:uid="{0015D902-F889-4540-9E38-27A82098B59A}" name="Laufzeit Runde 2.22" dataDxfId="5">
      <calculatedColumnFormula>Tabelle132[[#This Row],[Laufrunde 2.2]]-Tabelle132[[#This Row],[Laufrunde 2.1]]</calculatedColumnFormula>
    </tableColumn>
    <tableColumn id="32" xr3:uid="{C6CDF854-E86D-471B-9185-CE96ED5FBC6A}" name="Laufzeit Runde 2.23" dataDxfId="4">
      <calculatedColumnFormula>Tabelle132[[#This Row],[Ziel]]-Tabelle132[[#This Row],[Laufrunde 2.2]]</calculatedColumnFormula>
    </tableColumn>
    <tableColumn id="17" xr3:uid="{2BF870D1-621D-4168-A900-F07ECA7FEC5C}" name="Laufzeit 2 (1,65km)" dataDxfId="3">
      <calculatedColumnFormula>Tabelle132[[#This Row],[Ziel]]-Tabelle132[[#This Row],[Rad In2]]</calculatedColumnFormula>
    </tableColumn>
    <tableColumn id="27" xr3:uid="{289EC94D-32A4-4EBF-9154-04AA5084C7E4}" name="Gesamtzeit Duathlon" dataDxfId="2">
      <calculatedColumnFormula>Tabelle132[[#This Row],[Laufzeit 1 (1,65km)]]+Tabelle132[[#This Row],[Radzeit (9,9km)]]+Tabelle132[[#This Row],[Laufzeit 2 (1,65km)]]</calculatedColumnFormula>
    </tableColumn>
    <tableColumn id="18" xr3:uid="{F67E0F63-E6C5-4940-A3F2-3426447CE90F}" name="Gesamtzeit Triathlon" dataDxfId="1">
      <calculatedColumnFormula>Tabelle132[[#This Row],[Schwimmzeit (400m)]]+Tabelle132[[#This Row],[Laufzeit 1 (1,65km)]]+Tabelle132[[#This Row],[Radzeit (9,9km)]]+Tabelle132[[#This Row],[Laufzeit 2 (1,65km)]]</calculatedColumnFormula>
    </tableColumn>
    <tableColumn id="10" xr3:uid="{946D0BFA-26A7-4A8B-892C-B9CC07E99996}" name="Platz AK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opLeftCell="C1" workbookViewId="0">
      <selection activeCell="P22" sqref="P22"/>
    </sheetView>
  </sheetViews>
  <sheetFormatPr baseColWidth="10" defaultColWidth="10.69921875" defaultRowHeight="15.6" x14ac:dyDescent="0.3"/>
  <cols>
    <col min="1" max="2" width="10.69921875" hidden="1" customWidth="1"/>
    <col min="4" max="6" width="10.69921875" hidden="1" customWidth="1"/>
    <col min="7" max="7" width="11.296875" style="8" customWidth="1"/>
    <col min="8" max="9" width="11.69921875" style="8" hidden="1" customWidth="1"/>
    <col min="10" max="10" width="9.3984375" style="13" customWidth="1"/>
    <col min="11" max="11" width="8.59765625" style="8" hidden="1" customWidth="1"/>
    <col min="12" max="12" width="10.19921875" style="8" customWidth="1"/>
    <col min="13" max="13" width="7.09765625" style="8" hidden="1" customWidth="1"/>
    <col min="14" max="14" width="8.59765625" style="13" customWidth="1"/>
    <col min="15" max="15" width="10.796875" style="8" customWidth="1"/>
    <col min="16" max="16" width="9.8984375" style="8" customWidth="1"/>
    <col min="17" max="17" width="5.69921875" customWidth="1"/>
  </cols>
  <sheetData>
    <row r="1" spans="1:17" ht="28.8" x14ac:dyDescent="0.55000000000000004">
      <c r="C1" s="12" t="s">
        <v>53</v>
      </c>
    </row>
    <row r="2" spans="1:17" x14ac:dyDescent="0.3">
      <c r="H2" s="13" t="s">
        <v>0</v>
      </c>
      <c r="I2" s="13"/>
      <c r="K2" s="8">
        <v>0.42048611111111112</v>
      </c>
    </row>
    <row r="3" spans="1:17" ht="25.8" x14ac:dyDescent="0.5">
      <c r="B3" s="11"/>
      <c r="C3" s="29" t="s">
        <v>36</v>
      </c>
      <c r="H3" s="10"/>
      <c r="I3" s="10"/>
    </row>
    <row r="4" spans="1:17" s="2" customFormat="1" ht="31.2" x14ac:dyDescent="0.3">
      <c r="A4" s="1" t="s">
        <v>1</v>
      </c>
      <c r="B4" s="1" t="s">
        <v>2</v>
      </c>
      <c r="C4" s="14" t="s">
        <v>3</v>
      </c>
      <c r="D4" s="14" t="s">
        <v>4</v>
      </c>
      <c r="E4" s="14" t="s">
        <v>5</v>
      </c>
      <c r="F4" s="14" t="s">
        <v>6</v>
      </c>
      <c r="G4" s="19" t="s">
        <v>7</v>
      </c>
      <c r="H4" s="19" t="s">
        <v>8</v>
      </c>
      <c r="I4" s="19" t="s">
        <v>23</v>
      </c>
      <c r="J4" s="27" t="s">
        <v>31</v>
      </c>
      <c r="K4" s="19" t="s">
        <v>9</v>
      </c>
      <c r="L4" s="26" t="s">
        <v>33</v>
      </c>
      <c r="M4" s="19" t="s">
        <v>10</v>
      </c>
      <c r="N4" s="27" t="s">
        <v>32</v>
      </c>
      <c r="O4" s="27" t="s">
        <v>28</v>
      </c>
      <c r="P4" s="28" t="s">
        <v>29</v>
      </c>
      <c r="Q4" s="20" t="s">
        <v>11</v>
      </c>
    </row>
    <row r="5" spans="1:17" s="2" customFormat="1" ht="27.75" customHeight="1" x14ac:dyDescent="0.35">
      <c r="B5" s="3"/>
      <c r="C5" s="16" t="s">
        <v>30</v>
      </c>
      <c r="D5" s="17"/>
      <c r="E5" s="17" t="s">
        <v>18</v>
      </c>
      <c r="F5" s="17"/>
      <c r="G5" s="15">
        <v>1.7013888888888888E-3</v>
      </c>
      <c r="H5" s="18">
        <v>0</v>
      </c>
      <c r="I5" s="18">
        <v>2.3495370370370371E-3</v>
      </c>
      <c r="J5" s="15">
        <f>Tabelle136[[#This Row],[Wechsel 1]]-Tabelle136[[#This Row],[Startzeit]]</f>
        <v>2.3495370370370371E-3</v>
      </c>
      <c r="K5" s="25">
        <v>1.21875E-2</v>
      </c>
      <c r="L5" s="15">
        <f>Tabelle136[[#This Row],[Rad In]]-Tabelle136[[#This Row],[Wechsel 1]]</f>
        <v>9.8379629629629633E-3</v>
      </c>
      <c r="M5" s="25">
        <v>1.494212962962963E-2</v>
      </c>
      <c r="N5" s="15">
        <f>Tabelle136[[#This Row],[Ziel]]-Tabelle136[[#This Row],[Rad In]]</f>
        <v>2.7546296296296294E-3</v>
      </c>
      <c r="O5" s="23">
        <f>Tabelle136[[#This Row],[Laufzeit 1 (0,55km)]]+Tabelle136[[#This Row],[Radzeit (3,3km)]]+Tabelle136[[#This Row],[Laufzeit 2 (0,55km)]]</f>
        <v>1.494212962962963E-2</v>
      </c>
      <c r="P5" s="39">
        <f>Tabelle136[[#This Row],[Schwimmzeit (100m)]]+Tabelle136[[#This Row],[Gesamtzeit Duathlon]]</f>
        <v>1.6643518518518519E-2</v>
      </c>
      <c r="Q5" s="30" t="s">
        <v>12</v>
      </c>
    </row>
    <row r="6" spans="1:17" s="2" customFormat="1" ht="27.75" customHeight="1" x14ac:dyDescent="0.35">
      <c r="B6" s="3"/>
      <c r="C6" s="16"/>
      <c r="D6" s="17"/>
      <c r="E6" s="17"/>
      <c r="F6" s="17"/>
      <c r="G6" s="15"/>
      <c r="H6" s="18"/>
      <c r="I6" s="18"/>
      <c r="J6" s="15"/>
      <c r="K6" s="25"/>
      <c r="L6" s="15"/>
      <c r="M6" s="25"/>
      <c r="N6" s="15"/>
      <c r="O6" s="23"/>
      <c r="P6" s="39"/>
      <c r="Q6" s="30"/>
    </row>
    <row r="7" spans="1:17" s="2" customFormat="1" ht="27.75" hidden="1" customHeight="1" x14ac:dyDescent="0.25">
      <c r="B7" s="3"/>
      <c r="C7" s="3"/>
      <c r="D7" s="4"/>
      <c r="E7" s="4"/>
      <c r="F7" s="4"/>
      <c r="G7" s="5"/>
      <c r="H7" s="5"/>
      <c r="I7" s="5"/>
      <c r="J7" s="9">
        <f>Tabelle136[[#This Row],[Wechsel 1]]-Tabelle136[[#This Row],[Startzeit]]</f>
        <v>0</v>
      </c>
      <c r="K7" s="21"/>
      <c r="L7" s="22">
        <f>Tabelle136[[#This Row],[Rad In]]-Tabelle136[[#This Row],[Wechsel 1]]</f>
        <v>0</v>
      </c>
      <c r="M7" s="31"/>
      <c r="N7" s="9">
        <f>Tabelle136[[#This Row],[Ziel]]-Tabelle136[[#This Row],[Rad In]]</f>
        <v>0</v>
      </c>
      <c r="O7" s="5">
        <f>Tabelle136[[#This Row],[Laufzeit 1 (0,55km)]]+Tabelle136[[#This Row],[Radzeit (3,3km)]]+Tabelle136[[#This Row],[Laufzeit 2 (0,55km)]]</f>
        <v>0</v>
      </c>
      <c r="P7" s="9">
        <f>Tabelle136[[#This Row],[Schwimmzeit (100m)]]+Tabelle136[[#This Row],[Laufzeit 1 (0,55km)]]+Tabelle136[[#This Row],[Radzeit (3,3km)]]+Tabelle136[[#This Row],[Laufzeit 2 (0,55km)]]</f>
        <v>0</v>
      </c>
      <c r="Q7" s="9"/>
    </row>
    <row r="8" spans="1:17" s="2" customFormat="1" ht="27.75" hidden="1" customHeight="1" x14ac:dyDescent="0.25">
      <c r="B8" s="3"/>
      <c r="C8" s="3"/>
      <c r="D8" s="4"/>
      <c r="E8" s="4"/>
      <c r="F8" s="4"/>
      <c r="G8" s="5"/>
      <c r="H8" s="5"/>
      <c r="I8" s="5"/>
      <c r="J8" s="9">
        <f>Tabelle136[[#This Row],[Wechsel 1]]-Tabelle136[[#This Row],[Startzeit]]</f>
        <v>0</v>
      </c>
      <c r="K8" s="6"/>
      <c r="L8" s="7">
        <f>Tabelle136[[#This Row],[Rad In]]-Tabelle136[[#This Row],[Wechsel 1]]</f>
        <v>0</v>
      </c>
      <c r="M8" s="31"/>
      <c r="N8" s="9">
        <f>Tabelle136[[#This Row],[Ziel]]-Tabelle136[[#This Row],[Rad In]]</f>
        <v>0</v>
      </c>
      <c r="O8" s="5">
        <f>Tabelle136[[#This Row],[Laufzeit 1 (0,55km)]]+Tabelle136[[#This Row],[Radzeit (3,3km)]]+Tabelle136[[#This Row],[Laufzeit 2 (0,55km)]]</f>
        <v>0</v>
      </c>
      <c r="P8" s="9">
        <f>Tabelle136[[#This Row],[Schwimmzeit (100m)]]+Tabelle136[[#This Row],[Laufzeit 1 (0,55km)]]+Tabelle136[[#This Row],[Radzeit (3,3km)]]+Tabelle136[[#This Row],[Laufzeit 2 (0,55km)]]</f>
        <v>0</v>
      </c>
      <c r="Q8" s="9"/>
    </row>
  </sheetData>
  <pageMargins left="0.7" right="0.7" top="0.78740157499999996" bottom="0.78740157499999996" header="0.3" footer="0.3"/>
  <pageSetup paperSize="9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7"/>
  <sheetViews>
    <sheetView topLeftCell="C1" workbookViewId="0">
      <selection activeCell="Q21" sqref="Q21"/>
    </sheetView>
  </sheetViews>
  <sheetFormatPr baseColWidth="10" defaultColWidth="10.69921875" defaultRowHeight="15.6" x14ac:dyDescent="0.3"/>
  <cols>
    <col min="1" max="2" width="10.69921875" hidden="1" customWidth="1"/>
    <col min="3" max="3" width="11.296875" customWidth="1"/>
    <col min="4" max="6" width="10.69921875" hidden="1" customWidth="1"/>
    <col min="7" max="7" width="11.69921875" style="8" customWidth="1"/>
    <col min="8" max="10" width="11.69921875" style="8" hidden="1" customWidth="1"/>
    <col min="11" max="11" width="7.8984375" style="33" customWidth="1"/>
    <col min="12" max="12" width="7.3984375" style="33" customWidth="1"/>
    <col min="13" max="13" width="9.19921875" style="13" customWidth="1"/>
    <col min="14" max="14" width="11.69921875" style="8" hidden="1" customWidth="1"/>
    <col min="15" max="15" width="8.59765625" style="8" hidden="1" customWidth="1"/>
    <col min="16" max="16" width="7.59765625" style="33" customWidth="1"/>
    <col min="17" max="17" width="8.09765625" style="33" customWidth="1"/>
    <col min="18" max="18" width="8.3984375" style="13" customWidth="1"/>
    <col min="19" max="19" width="9.3984375" style="8" hidden="1" customWidth="1"/>
    <col min="20" max="20" width="7.09765625" style="8" hidden="1" customWidth="1"/>
    <col min="21" max="22" width="7.09765625" style="33" customWidth="1"/>
    <col min="23" max="23" width="8.59765625" style="13" customWidth="1"/>
    <col min="24" max="24" width="10.796875" style="13" customWidth="1"/>
    <col min="25" max="25" width="9.8984375" style="8" customWidth="1"/>
    <col min="26" max="26" width="5.69921875" customWidth="1"/>
  </cols>
  <sheetData>
    <row r="1" spans="1:27" ht="28.8" x14ac:dyDescent="0.55000000000000004">
      <c r="C1" s="12" t="s">
        <v>53</v>
      </c>
    </row>
    <row r="2" spans="1:27" x14ac:dyDescent="0.3">
      <c r="H2" s="13" t="s">
        <v>0</v>
      </c>
      <c r="I2" s="13"/>
      <c r="J2" s="13"/>
      <c r="K2" s="34"/>
      <c r="L2" s="34"/>
      <c r="N2" s="13"/>
      <c r="O2" s="8">
        <v>0.42048611111111112</v>
      </c>
    </row>
    <row r="3" spans="1:27" ht="25.8" x14ac:dyDescent="0.5">
      <c r="B3" s="11"/>
      <c r="C3" s="29" t="s">
        <v>13</v>
      </c>
      <c r="H3" s="10"/>
      <c r="I3" s="10"/>
      <c r="J3" s="10"/>
      <c r="N3" s="10"/>
    </row>
    <row r="4" spans="1:27" s="2" customFormat="1" ht="42" x14ac:dyDescent="0.3">
      <c r="A4" s="1" t="s">
        <v>1</v>
      </c>
      <c r="B4" s="1" t="s">
        <v>2</v>
      </c>
      <c r="C4" s="14" t="s">
        <v>3</v>
      </c>
      <c r="D4" s="14" t="s">
        <v>4</v>
      </c>
      <c r="E4" s="14" t="s">
        <v>5</v>
      </c>
      <c r="F4" s="14" t="s">
        <v>6</v>
      </c>
      <c r="G4" s="19" t="s">
        <v>14</v>
      </c>
      <c r="H4" s="19" t="s">
        <v>8</v>
      </c>
      <c r="I4" s="19" t="s">
        <v>22</v>
      </c>
      <c r="J4" s="19" t="s">
        <v>23</v>
      </c>
      <c r="K4" s="35" t="s">
        <v>25</v>
      </c>
      <c r="L4" s="35" t="s">
        <v>26</v>
      </c>
      <c r="M4" s="27" t="s">
        <v>34</v>
      </c>
      <c r="N4" s="19" t="s">
        <v>24</v>
      </c>
      <c r="O4" s="19" t="s">
        <v>9</v>
      </c>
      <c r="P4" s="36" t="s">
        <v>15</v>
      </c>
      <c r="Q4" s="36" t="s">
        <v>16</v>
      </c>
      <c r="R4" s="26" t="s">
        <v>19</v>
      </c>
      <c r="S4" s="19" t="s">
        <v>21</v>
      </c>
      <c r="T4" s="19" t="s">
        <v>10</v>
      </c>
      <c r="U4" s="37" t="s">
        <v>20</v>
      </c>
      <c r="V4" s="37" t="s">
        <v>27</v>
      </c>
      <c r="W4" s="27" t="s">
        <v>35</v>
      </c>
      <c r="X4" s="32" t="s">
        <v>28</v>
      </c>
      <c r="Y4" s="28" t="s">
        <v>29</v>
      </c>
      <c r="Z4" s="20" t="s">
        <v>11</v>
      </c>
      <c r="AA4" s="42" t="s">
        <v>40</v>
      </c>
    </row>
    <row r="5" spans="1:27" s="2" customFormat="1" ht="27.75" customHeight="1" x14ac:dyDescent="0.35">
      <c r="B5" s="3"/>
      <c r="C5" s="16" t="s">
        <v>17</v>
      </c>
      <c r="D5" s="17">
        <v>2012</v>
      </c>
      <c r="E5" s="17"/>
      <c r="F5" s="17"/>
      <c r="G5" s="15">
        <v>2.3842592592592591E-3</v>
      </c>
      <c r="H5" s="18">
        <v>0</v>
      </c>
      <c r="I5" s="18">
        <v>1.736111111111111E-3</v>
      </c>
      <c r="J5" s="18">
        <v>3.6574074074074074E-3</v>
      </c>
      <c r="K5" s="40">
        <f>Tabelle13[[#This Row],[Laufrunde 1.1]]</f>
        <v>1.736111111111111E-3</v>
      </c>
      <c r="L5" s="40">
        <f>Tabelle13[[#This Row],[Wechsel 1]]-Tabelle13[[#This Row],[Laufrunde 1.1]]</f>
        <v>1.9212962962962964E-3</v>
      </c>
      <c r="M5" s="15">
        <f>Tabelle13[[#This Row],[Wechsel 1]]</f>
        <v>3.6574074074074074E-3</v>
      </c>
      <c r="N5" s="24">
        <v>1.0960648148148148E-2</v>
      </c>
      <c r="O5" s="25">
        <v>1.8171296296296297E-2</v>
      </c>
      <c r="P5" s="41">
        <f>Tabelle13[[#This Row],[Radrunde 1]]-Tabelle13[[#This Row],[Wechsel 1]]</f>
        <v>7.3032407407407404E-3</v>
      </c>
      <c r="Q5" s="41">
        <f>Tabelle13[[#This Row],[Rad In]]-Tabelle13[[#This Row],[Radrunde 1]]</f>
        <v>7.2106481481481483E-3</v>
      </c>
      <c r="R5" s="15">
        <f>Tabelle13[[#This Row],[Rad In]]-Tabelle13[[#This Row],[Wechsel 1]]</f>
        <v>1.4513888888888889E-2</v>
      </c>
      <c r="S5" s="25">
        <v>2.0219907407407409E-2</v>
      </c>
      <c r="T5" s="25">
        <v>2.224537037037037E-2</v>
      </c>
      <c r="U5" s="41">
        <f>Tabelle13[[#This Row],[Laufrunde 2.1]]-Tabelle13[[#This Row],[Rad In]]</f>
        <v>2.0486111111111122E-3</v>
      </c>
      <c r="V5" s="41">
        <f>Tabelle13[[#This Row],[Ziel]]-Tabelle13[[#This Row],[Laufrunde 2.1]]</f>
        <v>2.0254629629629615E-3</v>
      </c>
      <c r="W5" s="15">
        <f>Tabelle13[[#This Row],[Ziel]]-Tabelle13[[#This Row],[Rad In]]</f>
        <v>4.0740740740740737E-3</v>
      </c>
      <c r="X5" s="15">
        <f>Tabelle13[[#This Row],[Laufzeit 1 (1,1km)]]+Tabelle13[[#This Row],[Radzeit (6,6km)]]+Tabelle13[[#This Row],[Laufzeit 2 (1,1km)]]</f>
        <v>2.224537037037037E-2</v>
      </c>
      <c r="Y5" s="23">
        <f>Tabelle13[[#This Row],[Schwimmzeit (200m)]]+Tabelle13[[#This Row],[Laufzeit 1 (1,1km)]]+Tabelle13[[#This Row],[Radzeit (6,6km)]]+Tabelle13[[#This Row],[Laufzeit 2 (1,1km)]]</f>
        <v>2.462962962962963E-2</v>
      </c>
      <c r="Z5" s="43" t="s">
        <v>12</v>
      </c>
    </row>
    <row r="6" spans="1:27" s="2" customFormat="1" ht="27.75" customHeight="1" x14ac:dyDescent="0.35">
      <c r="B6" s="3"/>
      <c r="C6" s="16" t="s">
        <v>38</v>
      </c>
      <c r="D6" s="17">
        <v>2014</v>
      </c>
      <c r="E6" s="17"/>
      <c r="F6" s="17"/>
      <c r="G6" s="15">
        <v>3.4953703703703705E-3</v>
      </c>
      <c r="H6" s="18">
        <v>0</v>
      </c>
      <c r="I6" s="18">
        <v>2.3726851851851851E-3</v>
      </c>
      <c r="J6" s="18">
        <v>4.7800925925925927E-3</v>
      </c>
      <c r="K6" s="40">
        <f>Tabelle13[[#This Row],[Laufrunde 1.1]]</f>
        <v>2.3726851851851851E-3</v>
      </c>
      <c r="L6" s="40">
        <f>Tabelle13[[#This Row],[Wechsel 1]]-Tabelle13[[#This Row],[Laufrunde 1.1]]</f>
        <v>2.4074074074074076E-3</v>
      </c>
      <c r="M6" s="15">
        <f>Tabelle13[[#This Row],[Wechsel 1]]</f>
        <v>4.7800925925925927E-3</v>
      </c>
      <c r="N6" s="24">
        <v>1.3622685185185186E-2</v>
      </c>
      <c r="O6" s="25">
        <v>2.2939814814814816E-2</v>
      </c>
      <c r="P6" s="41">
        <f>Tabelle13[[#This Row],[Radrunde 1]]-Tabelle13[[#This Row],[Wechsel 1]]</f>
        <v>8.8425925925925929E-3</v>
      </c>
      <c r="Q6" s="41">
        <f>Tabelle13[[#This Row],[Rad In]]-Tabelle13[[#This Row],[Radrunde 1]]</f>
        <v>9.3171296296296301E-3</v>
      </c>
      <c r="R6" s="15">
        <f>Tabelle13[[#This Row],[Rad In]]-Tabelle13[[#This Row],[Wechsel 1]]</f>
        <v>1.8159722222222223E-2</v>
      </c>
      <c r="S6" s="25">
        <v>2.5613425925925925E-2</v>
      </c>
      <c r="T6" s="25">
        <v>2.8333333333333332E-2</v>
      </c>
      <c r="U6" s="41">
        <f>Tabelle13[[#This Row],[Laufrunde 2.1]]-Tabelle13[[#This Row],[Rad In]]</f>
        <v>2.6736111111111092E-3</v>
      </c>
      <c r="V6" s="41">
        <f>Tabelle13[[#This Row],[Ziel]]-Tabelle13[[#This Row],[Laufrunde 2.1]]</f>
        <v>2.719907407407407E-3</v>
      </c>
      <c r="W6" s="15">
        <f>Tabelle13[[#This Row],[Ziel]]-Tabelle13[[#This Row],[Rad In]]</f>
        <v>5.3935185185185162E-3</v>
      </c>
      <c r="X6" s="15">
        <f>Tabelle13[[#This Row],[Laufzeit 1 (1,1km)]]+Tabelle13[[#This Row],[Radzeit (6,6km)]]+Tabelle13[[#This Row],[Laufzeit 2 (1,1km)]]</f>
        <v>2.8333333333333332E-2</v>
      </c>
      <c r="Y6" s="23">
        <f>Tabelle13[[#This Row],[Schwimmzeit (200m)]]+Tabelle13[[#This Row],[Laufzeit 1 (1,1km)]]+Tabelle13[[#This Row],[Radzeit (6,6km)]]+Tabelle13[[#This Row],[Laufzeit 2 (1,1km)]]</f>
        <v>3.1828703703703706E-2</v>
      </c>
      <c r="Z6" s="43" t="s">
        <v>12</v>
      </c>
    </row>
    <row r="7" spans="1:27" s="2" customFormat="1" ht="33" customHeight="1" x14ac:dyDescent="0.35">
      <c r="B7" s="3"/>
      <c r="C7" s="38" t="s">
        <v>39</v>
      </c>
      <c r="D7" s="17"/>
      <c r="E7" s="17"/>
      <c r="F7" s="17"/>
      <c r="G7" s="15">
        <v>4.3981481481481484E-3</v>
      </c>
      <c r="H7" s="18">
        <v>0</v>
      </c>
      <c r="I7" s="18">
        <v>2.1990740740740742E-3</v>
      </c>
      <c r="J7" s="18">
        <v>4.6527777777777774E-3</v>
      </c>
      <c r="K7" s="40">
        <f>Tabelle13[[#This Row],[Laufrunde 1.1]]</f>
        <v>2.1990740740740742E-3</v>
      </c>
      <c r="L7" s="40">
        <f>Tabelle13[[#This Row],[Wechsel 1]]-Tabelle13[[#This Row],[Laufrunde 1.1]]</f>
        <v>2.4537037037037032E-3</v>
      </c>
      <c r="M7" s="15">
        <f>Tabelle13[[#This Row],[Wechsel 1]]</f>
        <v>4.6527777777777774E-3</v>
      </c>
      <c r="N7" s="24">
        <v>1.3425925925925926E-2</v>
      </c>
      <c r="O7" s="25">
        <v>2.1990740740740741E-2</v>
      </c>
      <c r="P7" s="41">
        <f>Tabelle13[[#This Row],[Radrunde 1]]-Tabelle13[[#This Row],[Wechsel 1]]</f>
        <v>8.773148148148148E-3</v>
      </c>
      <c r="Q7" s="41">
        <f>Tabelle13[[#This Row],[Rad In]]-Tabelle13[[#This Row],[Radrunde 1]]</f>
        <v>8.564814814814815E-3</v>
      </c>
      <c r="R7" s="15">
        <f>Tabelle13[[#This Row],[Rad In]]-Tabelle13[[#This Row],[Wechsel 1]]</f>
        <v>1.7337962962962965E-2</v>
      </c>
      <c r="S7" s="25">
        <v>2.4756944444444446E-2</v>
      </c>
      <c r="T7" s="25">
        <v>2.7592592592592592E-2</v>
      </c>
      <c r="U7" s="41">
        <f>Tabelle13[[#This Row],[Laufrunde 2.1]]-Tabelle13[[#This Row],[Rad In]]</f>
        <v>2.7662037037037047E-3</v>
      </c>
      <c r="V7" s="41">
        <f>Tabelle13[[#This Row],[Ziel]]-Tabelle13[[#This Row],[Laufrunde 2.1]]</f>
        <v>2.8356481481481462E-3</v>
      </c>
      <c r="W7" s="15">
        <f>Tabelle13[[#This Row],[Ziel]]-Tabelle13[[#This Row],[Rad In]]</f>
        <v>5.6018518518518509E-3</v>
      </c>
      <c r="X7" s="15">
        <f>Tabelle13[[#This Row],[Laufzeit 1 (1,1km)]]+Tabelle13[[#This Row],[Radzeit (6,6km)]]+Tabelle13[[#This Row],[Laufzeit 2 (1,1km)]]</f>
        <v>2.7592592592592592E-2</v>
      </c>
      <c r="Y7" s="23">
        <f>Tabelle13[[#This Row],[Schwimmzeit (200m)]]+Tabelle13[[#This Row],[Laufzeit 1 (1,1km)]]+Tabelle13[[#This Row],[Radzeit (6,6km)]]+Tabelle13[[#This Row],[Laufzeit 2 (1,1km)]]</f>
        <v>3.1990740740740743E-2</v>
      </c>
      <c r="Z7" s="43" t="s">
        <v>12</v>
      </c>
    </row>
  </sheetData>
  <pageMargins left="0.7" right="0.7" top="0.78740157499999996" bottom="0.78740157499999996" header="0.3" footer="0.3"/>
  <pageSetup paperSize="9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3256D-7AB4-4F34-8B79-6C7550D15C3A}">
  <dimension ref="A1:AF6"/>
  <sheetViews>
    <sheetView tabSelected="1" topLeftCell="C1" workbookViewId="0">
      <selection activeCell="N20" sqref="N20"/>
    </sheetView>
  </sheetViews>
  <sheetFormatPr baseColWidth="10" defaultColWidth="10.69921875" defaultRowHeight="15.6" x14ac:dyDescent="0.3"/>
  <cols>
    <col min="1" max="2" width="10.69921875" hidden="1" customWidth="1"/>
    <col min="3" max="3" width="11.296875" customWidth="1"/>
    <col min="4" max="6" width="10.69921875" hidden="1" customWidth="1"/>
    <col min="7" max="7" width="11.69921875" style="8" customWidth="1"/>
    <col min="8" max="11" width="11.69921875" style="8" hidden="1" customWidth="1"/>
    <col min="12" max="12" width="7" style="33" customWidth="1"/>
    <col min="13" max="13" width="6.5" style="33" customWidth="1"/>
    <col min="14" max="14" width="6.796875" style="33" customWidth="1"/>
    <col min="15" max="15" width="8.59765625" style="13" customWidth="1"/>
    <col min="16" max="16" width="11.69921875" style="8" hidden="1" customWidth="1"/>
    <col min="17" max="17" width="11" style="8" hidden="1" customWidth="1"/>
    <col min="18" max="18" width="8.59765625" style="8" hidden="1" customWidth="1"/>
    <col min="19" max="19" width="8.5" style="33" customWidth="1"/>
    <col min="20" max="21" width="8.09765625" style="33" customWidth="1"/>
    <col min="22" max="22" width="10.19921875" style="13" customWidth="1"/>
    <col min="23" max="23" width="9.3984375" style="8" hidden="1" customWidth="1"/>
    <col min="24" max="25" width="7.09765625" style="8" hidden="1" customWidth="1"/>
    <col min="26" max="28" width="7.09765625" style="33" customWidth="1"/>
    <col min="29" max="29" width="8.59765625" style="13" customWidth="1"/>
    <col min="30" max="30" width="10.796875" style="13" customWidth="1"/>
    <col min="31" max="31" width="9.8984375" style="8" customWidth="1"/>
    <col min="32" max="32" width="5.69921875" customWidth="1"/>
  </cols>
  <sheetData>
    <row r="1" spans="1:32" ht="28.8" x14ac:dyDescent="0.55000000000000004">
      <c r="C1" s="12" t="s">
        <v>53</v>
      </c>
    </row>
    <row r="2" spans="1:32" x14ac:dyDescent="0.3">
      <c r="H2" s="13" t="s">
        <v>0</v>
      </c>
      <c r="I2" s="13"/>
      <c r="J2" s="13"/>
      <c r="K2" s="13"/>
      <c r="L2" s="34"/>
      <c r="M2" s="34"/>
      <c r="N2" s="34"/>
      <c r="P2" s="13"/>
      <c r="Q2" s="8">
        <v>0.42048611111111112</v>
      </c>
    </row>
    <row r="3" spans="1:32" ht="25.8" x14ac:dyDescent="0.5">
      <c r="B3" s="11"/>
      <c r="C3" s="29" t="s">
        <v>37</v>
      </c>
      <c r="H3" s="10"/>
      <c r="I3" s="10"/>
      <c r="J3" s="10"/>
      <c r="K3" s="10"/>
      <c r="P3" s="10"/>
    </row>
    <row r="4" spans="1:32" s="2" customFormat="1" ht="42" x14ac:dyDescent="0.3">
      <c r="A4" s="1" t="s">
        <v>1</v>
      </c>
      <c r="B4" s="1" t="s">
        <v>2</v>
      </c>
      <c r="C4" s="14" t="s">
        <v>3</v>
      </c>
      <c r="D4" s="14" t="s">
        <v>4</v>
      </c>
      <c r="E4" s="14" t="s">
        <v>5</v>
      </c>
      <c r="F4" s="14" t="s">
        <v>6</v>
      </c>
      <c r="G4" s="19" t="s">
        <v>42</v>
      </c>
      <c r="H4" s="19" t="s">
        <v>8</v>
      </c>
      <c r="I4" s="19" t="s">
        <v>22</v>
      </c>
      <c r="J4" s="19" t="s">
        <v>43</v>
      </c>
      <c r="K4" s="19" t="s">
        <v>23</v>
      </c>
      <c r="L4" s="35" t="s">
        <v>25</v>
      </c>
      <c r="M4" s="35" t="s">
        <v>20</v>
      </c>
      <c r="N4" s="35" t="s">
        <v>48</v>
      </c>
      <c r="O4" s="27" t="s">
        <v>50</v>
      </c>
      <c r="P4" s="19" t="s">
        <v>24</v>
      </c>
      <c r="Q4" s="19" t="s">
        <v>45</v>
      </c>
      <c r="R4" s="19" t="s">
        <v>44</v>
      </c>
      <c r="S4" s="36" t="s">
        <v>15</v>
      </c>
      <c r="T4" s="36" t="s">
        <v>16</v>
      </c>
      <c r="U4" s="36" t="s">
        <v>46</v>
      </c>
      <c r="V4" s="26" t="s">
        <v>52</v>
      </c>
      <c r="W4" s="19" t="s">
        <v>21</v>
      </c>
      <c r="X4" s="19" t="s">
        <v>55</v>
      </c>
      <c r="Y4" s="19" t="s">
        <v>10</v>
      </c>
      <c r="Z4" s="37" t="s">
        <v>47</v>
      </c>
      <c r="AA4" s="37" t="s">
        <v>27</v>
      </c>
      <c r="AB4" s="37" t="s">
        <v>49</v>
      </c>
      <c r="AC4" s="27" t="s">
        <v>51</v>
      </c>
      <c r="AD4" s="32" t="s">
        <v>28</v>
      </c>
      <c r="AE4" s="28" t="s">
        <v>29</v>
      </c>
      <c r="AF4" s="20" t="s">
        <v>11</v>
      </c>
    </row>
    <row r="5" spans="1:32" s="2" customFormat="1" ht="27.75" customHeight="1" x14ac:dyDescent="0.35">
      <c r="B5" s="3"/>
      <c r="C5" s="16" t="s">
        <v>54</v>
      </c>
      <c r="D5" s="17"/>
      <c r="E5" s="17"/>
      <c r="F5" s="17"/>
      <c r="G5" s="15">
        <v>3.7731481481481483E-3</v>
      </c>
      <c r="H5" s="18">
        <v>0</v>
      </c>
      <c r="I5" s="18">
        <v>1.7013888888888888E-3</v>
      </c>
      <c r="J5" s="18">
        <v>3.425925925925926E-3</v>
      </c>
      <c r="K5" s="18">
        <v>5.162037037037037E-3</v>
      </c>
      <c r="L5" s="40">
        <f>Tabelle132[[#This Row],[Laufrunde 1.1]]</f>
        <v>1.7013888888888888E-3</v>
      </c>
      <c r="M5" s="40">
        <f>Tabelle132[[#This Row],[Laufrunde 2]]-Tabelle132[[#This Row],[Laufrunde 1.1]]</f>
        <v>1.7245370370370372E-3</v>
      </c>
      <c r="N5" s="40">
        <f>Tabelle132[[#This Row],[Wechsel 1]]-Tabelle132[[#This Row],[Laufrunde 2]]</f>
        <v>1.736111111111111E-3</v>
      </c>
      <c r="O5" s="15">
        <f>Tabelle132[[#This Row],[Wechsel 1]]-Tabelle132[[#This Row],[Startzeit]]</f>
        <v>5.162037037037037E-3</v>
      </c>
      <c r="P5" s="24">
        <v>1.0810185185185185E-2</v>
      </c>
      <c r="Q5" s="25">
        <v>1.6168981481481482E-2</v>
      </c>
      <c r="R5" s="25">
        <v>2.1666666666666667E-2</v>
      </c>
      <c r="S5" s="41">
        <f>Tabelle132[[#This Row],[Radrunde 1]]-Tabelle132[[#This Row],[Wechsel 1]]</f>
        <v>5.6481481481481478E-3</v>
      </c>
      <c r="T5" s="41">
        <f>Tabelle132[[#This Row],[Radrunde 2]]-Tabelle132[[#This Row],[Radrunde 1]]</f>
        <v>5.3587962962962973E-3</v>
      </c>
      <c r="U5" s="41">
        <f>Tabelle132[[#This Row],[Rad In2]]-Tabelle132[[#This Row],[Radrunde 2]]</f>
        <v>5.4976851851851853E-3</v>
      </c>
      <c r="V5" s="15">
        <f>Tabelle132[[#This Row],[Rad In2]]-Tabelle132[[#This Row],[Wechsel 1]]</f>
        <v>1.650462962962963E-2</v>
      </c>
      <c r="W5" s="25">
        <v>2.3402777777777779E-2</v>
      </c>
      <c r="X5" s="25">
        <v>2.5231481481481483E-2</v>
      </c>
      <c r="Y5" s="25">
        <v>2.7083333333333334E-2</v>
      </c>
      <c r="Z5" s="41">
        <f>Tabelle132[[#This Row],[Laufrunde 2.1]]-Tabelle132[[#This Row],[Rad In2]]</f>
        <v>1.7361111111111119E-3</v>
      </c>
      <c r="AA5" s="41">
        <f>Tabelle132[[#This Row],[Laufrunde 2.2]]-Tabelle132[[#This Row],[Laufrunde 2.1]]</f>
        <v>1.8287037037037039E-3</v>
      </c>
      <c r="AB5" s="41">
        <f>Tabelle132[[#This Row],[Ziel]]-Tabelle132[[#This Row],[Laufrunde 2.2]]</f>
        <v>1.8518518518518511E-3</v>
      </c>
      <c r="AC5" s="15">
        <f>Tabelle132[[#This Row],[Ziel]]-Tabelle132[[#This Row],[Rad In2]]</f>
        <v>5.4166666666666669E-3</v>
      </c>
      <c r="AD5" s="15">
        <f>Tabelle132[[#This Row],[Laufzeit 1 (1,65km)]]+Tabelle132[[#This Row],[Radzeit (9,9km)]]+Tabelle132[[#This Row],[Laufzeit 2 (1,65km)]]</f>
        <v>2.7083333333333334E-2</v>
      </c>
      <c r="AE5" s="23">
        <f>Tabelle132[[#This Row],[Schwimmzeit (400m)]]+Tabelle132[[#This Row],[Laufzeit 1 (1,65km)]]+Tabelle132[[#This Row],[Radzeit (9,9km)]]+Tabelle132[[#This Row],[Laufzeit 2 (1,65km)]]</f>
        <v>3.0856481481481481E-2</v>
      </c>
      <c r="AF5" s="30" t="s">
        <v>12</v>
      </c>
    </row>
    <row r="6" spans="1:32" s="2" customFormat="1" ht="27.75" customHeight="1" x14ac:dyDescent="0.35">
      <c r="B6" s="3"/>
      <c r="C6" s="16" t="s">
        <v>41</v>
      </c>
      <c r="D6" s="17"/>
      <c r="E6" s="17"/>
      <c r="F6" s="17"/>
      <c r="G6" s="15"/>
      <c r="H6" s="18">
        <v>0</v>
      </c>
      <c r="I6" s="18">
        <v>1.6898148148148148E-3</v>
      </c>
      <c r="J6" s="18">
        <v>3.4837962962962965E-3</v>
      </c>
      <c r="K6" s="18">
        <v>5.2893518518518515E-3</v>
      </c>
      <c r="L6" s="40">
        <f>Tabelle132[[#This Row],[Laufrunde 1.1]]</f>
        <v>1.6898148148148148E-3</v>
      </c>
      <c r="M6" s="40">
        <f>Tabelle132[[#This Row],[Laufrunde 2]]-Tabelle132[[#This Row],[Laufrunde 1.1]]</f>
        <v>1.7939814814814817E-3</v>
      </c>
      <c r="N6" s="40">
        <f>Tabelle132[[#This Row],[Wechsel 1]]-Tabelle132[[#This Row],[Laufrunde 2]]</f>
        <v>1.805555555555555E-3</v>
      </c>
      <c r="O6" s="15">
        <f>Tabelle132[[#This Row],[Wechsel 1]]-Tabelle132[[#This Row],[Startzeit]]</f>
        <v>5.2893518518518515E-3</v>
      </c>
      <c r="P6" s="24">
        <v>1.1238425925925926E-2</v>
      </c>
      <c r="Q6" s="25">
        <v>1.6944444444444446E-2</v>
      </c>
      <c r="R6" s="25">
        <v>2.2372685185185186E-2</v>
      </c>
      <c r="S6" s="41">
        <f>Tabelle132[[#This Row],[Radrunde 1]]-Tabelle132[[#This Row],[Wechsel 1]]</f>
        <v>5.9490740740740745E-3</v>
      </c>
      <c r="T6" s="41">
        <f>Tabelle132[[#This Row],[Radrunde 2]]-Tabelle132[[#This Row],[Radrunde 1]]</f>
        <v>5.70601851851852E-3</v>
      </c>
      <c r="U6" s="41">
        <f>Tabelle132[[#This Row],[Rad In2]]-Tabelle132[[#This Row],[Radrunde 2]]</f>
        <v>5.4282407407407404E-3</v>
      </c>
      <c r="V6" s="15">
        <f>Tabelle132[[#This Row],[Rad In2]]-Tabelle132[[#This Row],[Wechsel 1]]</f>
        <v>1.7083333333333336E-2</v>
      </c>
      <c r="W6" s="25">
        <v>2.4293981481481482E-2</v>
      </c>
      <c r="X6" s="25">
        <v>2.6215277777777778E-2</v>
      </c>
      <c r="Y6" s="25">
        <v>2.8043981481481482E-2</v>
      </c>
      <c r="Z6" s="41">
        <f>Tabelle132[[#This Row],[Laufrunde 2.1]]-Tabelle132[[#This Row],[Rad In2]]</f>
        <v>1.9212962962962959E-3</v>
      </c>
      <c r="AA6" s="41">
        <f>Tabelle132[[#This Row],[Laufrunde 2.2]]-Tabelle132[[#This Row],[Laufrunde 2.1]]</f>
        <v>1.9212962962962959E-3</v>
      </c>
      <c r="AB6" s="41">
        <f>Tabelle132[[#This Row],[Ziel]]-Tabelle132[[#This Row],[Laufrunde 2.2]]</f>
        <v>1.8287037037037039E-3</v>
      </c>
      <c r="AC6" s="15">
        <f>Tabelle132[[#This Row],[Ziel]]-Tabelle132[[#This Row],[Rad In2]]</f>
        <v>5.6712962962962958E-3</v>
      </c>
      <c r="AD6" s="15">
        <f>Tabelle132[[#This Row],[Laufzeit 1 (1,65km)]]+Tabelle132[[#This Row],[Radzeit (9,9km)]]+Tabelle132[[#This Row],[Laufzeit 2 (1,65km)]]</f>
        <v>2.8043981481481482E-2</v>
      </c>
      <c r="AE6" s="23"/>
      <c r="AF6" s="30" t="s">
        <v>56</v>
      </c>
    </row>
  </sheetData>
  <phoneticPr fontId="12" type="noConversion"/>
  <pageMargins left="0.7" right="0.7" top="0.78740157499999996" bottom="0.78740157499999996" header="0.3" footer="0.3"/>
  <pageSetup paperSize="9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341491C822C2645B9EEE70A4B9A9C13" ma:contentTypeVersion="15" ma:contentTypeDescription="Ein neues Dokument erstellen." ma:contentTypeScope="" ma:versionID="a0fee403586945524733a753941764a9">
  <xsd:schema xmlns:xsd="http://www.w3.org/2001/XMLSchema" xmlns:xs="http://www.w3.org/2001/XMLSchema" xmlns:p="http://schemas.microsoft.com/office/2006/metadata/properties" xmlns:ns2="c3ae98e9-26c0-4167-80c5-f6d5b81ee1d3" xmlns:ns3="b5a5b313-9ada-42b6-a533-bcfca1bdf601" targetNamespace="http://schemas.microsoft.com/office/2006/metadata/properties" ma:root="true" ma:fieldsID="131a3ae3c5040c43801764f8ed71e184" ns2:_="" ns3:_="">
    <xsd:import namespace="c3ae98e9-26c0-4167-80c5-f6d5b81ee1d3"/>
    <xsd:import namespace="b5a5b313-9ada-42b6-a533-bcfca1bdf6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Bemerkung" minOccurs="0"/>
                <xsd:element ref="ns2: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ae98e9-26c0-4167-80c5-f6d5b81ee1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613a3505-bc8e-4bd3-ada1-e61cbbfc08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Bemerkung" ma:index="21" nillable="true" ma:displayName="Bemerkung" ma:format="Dropdown" ma:internalName="Bemerkung">
      <xsd:simpleType>
        <xsd:restriction base="dms:Text">
          <xsd:maxLength value="255"/>
        </xsd:restriction>
      </xsd:simpleType>
    </xsd:element>
    <xsd:element name="Tags" ma:index="22" nillable="true" ma:displayName="Tags" ma:description="Hier werden zur besseren Identifizierung der Dateien Tags Vergeben" ma:format="Dropdown" ma:internalName="Tag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Trisport Erding e.V."/>
                        <xsd:enumeration value="Trisport Erding Event GmbH"/>
                        <xsd:enumeration value="TriKids"/>
                        <xsd:enumeration value="Stadtlauf"/>
                        <xsd:enumeration value="Stadttriathlon"/>
                        <xsd:enumeration value="3Koenigsschwimmen"/>
                        <xsd:enumeration value="Organisation"/>
                        <xsd:enumeration value="Teamplanung"/>
                        <xsd:enumeration value="Veraltet"/>
                        <xsd:enumeration value="Sponsoring"/>
                        <xsd:enumeration value="Auswahl 11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a5b313-9ada-42b6-a533-bcfca1bdf60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7f8a565-4328-4bc6-a117-550844d69aa4}" ma:internalName="TaxCatchAll" ma:showField="CatchAllData" ma:web="b5a5b313-9ada-42b6-a533-bcfca1bdf6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emerkung xmlns="c3ae98e9-26c0-4167-80c5-f6d5b81ee1d3" xsi:nil="true"/>
    <TaxCatchAll xmlns="b5a5b313-9ada-42b6-a533-bcfca1bdf601" xsi:nil="true"/>
    <lcf76f155ced4ddcb4097134ff3c332f xmlns="c3ae98e9-26c0-4167-80c5-f6d5b81ee1d3">
      <Terms xmlns="http://schemas.microsoft.com/office/infopath/2007/PartnerControls"/>
    </lcf76f155ced4ddcb4097134ff3c332f>
    <Tags xmlns="c3ae98e9-26c0-4167-80c5-f6d5b81ee1d3" xsi:nil="true"/>
  </documentManagement>
</p:properties>
</file>

<file path=customXml/itemProps1.xml><?xml version="1.0" encoding="utf-8"?>
<ds:datastoreItem xmlns:ds="http://schemas.openxmlformats.org/officeDocument/2006/customXml" ds:itemID="{C7FC3463-4906-4174-9F44-716B62ACAAEE}"/>
</file>

<file path=customXml/itemProps2.xml><?xml version="1.0" encoding="utf-8"?>
<ds:datastoreItem xmlns:ds="http://schemas.openxmlformats.org/officeDocument/2006/customXml" ds:itemID="{ABC14E3E-3CDE-4102-9DBE-708CADDD6FF8}"/>
</file>

<file path=customXml/itemProps3.xml><?xml version="1.0" encoding="utf-8"?>
<ds:datastoreItem xmlns:ds="http://schemas.openxmlformats.org/officeDocument/2006/customXml" ds:itemID="{C1D1095D-9C32-4430-9207-6D74EE0AE82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Schüler B C D</vt:lpstr>
      <vt:lpstr>JugB SchA</vt:lpstr>
      <vt:lpstr>ErwachseneJunJuA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Schönfelder</dc:creator>
  <cp:keywords/>
  <dc:description/>
  <cp:lastModifiedBy>Daniel Mueller</cp:lastModifiedBy>
  <cp:revision/>
  <dcterms:created xsi:type="dcterms:W3CDTF">2022-11-15T04:28:00Z</dcterms:created>
  <dcterms:modified xsi:type="dcterms:W3CDTF">2026-03-07T16:06:05Z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0x0101007341491C822C2645B9EEE70A4B9A9C13</vt:lpwstr>
  </property>
</Properties>
</file>